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rosan\Documents\Secretaria Legislativa\Secretaria Legislativa\Licitações\Licitações 2024\09 Processo Administrativo nº 09-2024 - Vigilância armada\"/>
    </mc:Choice>
  </mc:AlternateContent>
  <xr:revisionPtr revIDLastSave="0" documentId="13_ncr:1_{7DF7AD0C-7744-49CA-BBD0-134F4B3C76D4}" xr6:coauthVersionLast="47" xr6:coauthVersionMax="47" xr10:uidLastSave="{00000000-0000-0000-0000-000000000000}"/>
  <bookViews>
    <workbookView xWindow="-108" yWindow="-108" windowWidth="23256" windowHeight="12456" tabRatio="500" xr2:uid="{00000000-000D-0000-FFFF-FFFF00000000}"/>
  </bookViews>
  <sheets>
    <sheet name="VIGILANTE ARMADO" sheetId="2" r:id="rId1"/>
    <sheet name="UNIFORME" sheetId="5" r:id="rId2"/>
    <sheet name="EQUIPAMENTOS" sheetId="6" r:id="rId3"/>
  </sheets>
  <definedNames>
    <definedName name="_xlnm.Print_Area" localSheetId="0">'VIGILANTE ARMADO'!$A$1:$D$138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5" l="1"/>
  <c r="F14" i="5"/>
  <c r="F13" i="5"/>
  <c r="F12" i="5"/>
  <c r="F16" i="5" s="1"/>
  <c r="F17" i="5" s="1"/>
  <c r="F11" i="5"/>
  <c r="F10" i="5"/>
  <c r="F9" i="5"/>
  <c r="F8" i="5"/>
  <c r="F7" i="5"/>
  <c r="F6" i="5"/>
  <c r="F5" i="5"/>
  <c r="E16" i="6"/>
  <c r="F16" i="6" s="1"/>
  <c r="E15" i="6"/>
  <c r="F15" i="6" s="1"/>
  <c r="E14" i="6"/>
  <c r="F14" i="6" s="1"/>
  <c r="E13" i="6"/>
  <c r="F13" i="6" s="1"/>
  <c r="E12" i="6"/>
  <c r="F12" i="6" s="1"/>
  <c r="E11" i="6"/>
  <c r="F11" i="6" s="1"/>
  <c r="E10" i="6"/>
  <c r="F10" i="6" s="1"/>
  <c r="E9" i="6"/>
  <c r="F9" i="6" s="1"/>
  <c r="E8" i="6"/>
  <c r="F8" i="6" s="1"/>
  <c r="E7" i="6"/>
  <c r="F7" i="6" s="1"/>
  <c r="E6" i="6"/>
  <c r="F6" i="6" s="1"/>
  <c r="E5" i="6"/>
  <c r="F5" i="6" s="1"/>
  <c r="D28" i="2"/>
  <c r="D30" i="2" s="1"/>
  <c r="D50" i="2"/>
  <c r="D132" i="2" s="1"/>
  <c r="C72" i="2"/>
  <c r="C82" i="2" s="1"/>
  <c r="D59" i="2"/>
  <c r="D133" i="2" s="1"/>
  <c r="F17" i="6" l="1"/>
  <c r="F18" i="6" s="1"/>
  <c r="F19" i="6" s="1"/>
  <c r="D32" i="2"/>
  <c r="D34" i="2"/>
  <c r="D36" i="2" s="1"/>
  <c r="C90" i="2"/>
  <c r="C102" i="2"/>
  <c r="C77" i="2"/>
  <c r="D35" i="2" l="1"/>
  <c r="D131" i="2" s="1"/>
  <c r="D67" i="2"/>
  <c r="D98" i="2"/>
  <c r="D95" i="2"/>
  <c r="D96" i="2"/>
  <c r="D86" i="2"/>
  <c r="D81" i="2"/>
  <c r="D70" i="2"/>
  <c r="D97" i="2"/>
  <c r="D99" i="2"/>
  <c r="D69" i="2"/>
  <c r="D91" i="2"/>
  <c r="D65" i="2"/>
  <c r="D75" i="2"/>
  <c r="D66" i="2"/>
  <c r="D71" i="2"/>
  <c r="D88" i="2"/>
  <c r="D64" i="2"/>
  <c r="D68" i="2"/>
  <c r="D89" i="2"/>
  <c r="D90" i="2" s="1"/>
  <c r="D72" i="2" l="1"/>
  <c r="D108" i="2" s="1"/>
  <c r="D82" i="2"/>
  <c r="D83" i="2" s="1"/>
  <c r="D110" i="2" s="1"/>
  <c r="D87" i="2"/>
  <c r="D92" i="2" s="1"/>
  <c r="D111" i="2" s="1"/>
  <c r="D101" i="2"/>
  <c r="D77" i="2"/>
  <c r="D78" i="2" s="1"/>
  <c r="D109" i="2" s="1"/>
  <c r="D102" i="2" l="1"/>
  <c r="D103" i="2" s="1"/>
  <c r="D112" i="2" s="1"/>
  <c r="D114" i="2" s="1"/>
  <c r="D134" i="2" s="1"/>
  <c r="D135" i="2" l="1"/>
  <c r="D136" i="2" l="1"/>
  <c r="D137" i="2" s="1"/>
  <c r="D1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9" authorId="0" shapeId="0" xr:uid="{00000000-0006-0000-0000-000001000000}">
      <text>
        <r>
          <rPr>
            <sz val="10"/>
            <color indexed="8"/>
            <rFont val="Calibri"/>
            <family val="2"/>
          </rPr>
          <t>Data da celebração do Acordo, Convenção ou Sentença Normativa em Dissídio Coletivo. Nos casos em que a CCT tiver vigência por mais de um ano o termo aditivo deverá ser informado.</t>
        </r>
      </text>
    </comment>
    <comment ref="D10" authorId="0" shapeId="0" xr:uid="{00000000-0006-0000-0000-000002000000}">
      <text>
        <r>
          <rPr>
            <sz val="10"/>
            <color indexed="8"/>
            <rFont val="Calibri"/>
            <family val="2"/>
          </rPr>
          <t>Corresponde ao nº de meses de execução previsto no Edital (período de vigência do contrato a ser celebrado com a Administração).</t>
        </r>
      </text>
    </comment>
    <comment ref="A14" authorId="0" shapeId="0" xr:uid="{00000000-0006-0000-0000-000003000000}">
      <text>
        <r>
          <rPr>
            <sz val="10"/>
            <color indexed="8"/>
            <rFont val="Calibri"/>
            <family val="2"/>
          </rPr>
          <t>Denominação do serviço a ser contratado. Ex.: Serviço de limpeza e conservação.</t>
        </r>
      </text>
    </comment>
    <comment ref="B14" authorId="0" shapeId="0" xr:uid="{00000000-0006-0000-0000-000004000000}">
      <text>
        <r>
          <rPr>
            <sz val="10"/>
            <color indexed="8"/>
            <rFont val="Calibri"/>
            <family val="2"/>
          </rPr>
          <t>Parâmetro de medição adotado pela Administração para possibilitar a quantificação dos serviços e a aferição dos resultados. Ex.: Postos, m2</t>
        </r>
      </text>
    </comment>
    <comment ref="C14" authorId="0" shapeId="0" xr:uid="{00000000-0006-0000-0000-000005000000}">
      <text>
        <r>
          <rPr>
            <sz val="10"/>
            <color indexed="8"/>
            <rFont val="Calibri"/>
            <family val="2"/>
          </rPr>
          <t>Quantitativo da unidade de medida do tipo de serviço.</t>
        </r>
      </text>
    </comment>
    <comment ref="C17" authorId="0" shapeId="0" xr:uid="{00000000-0006-0000-0000-000006000000}">
      <text>
        <r>
          <rPr>
            <sz val="10"/>
            <color indexed="8"/>
            <rFont val="Calibri"/>
            <family val="2"/>
          </rPr>
          <t>Denominação do serviço a ser contratado.</t>
        </r>
      </text>
    </comment>
    <comment ref="C18" authorId="0" shapeId="0" xr:uid="{00000000-0006-0000-0000-000007000000}">
      <text>
        <r>
          <rPr>
            <sz val="10"/>
            <color indexed="8"/>
            <rFont val="Calibri"/>
            <family val="2"/>
          </rPr>
          <t>Valor a ser efetivamente pago ao profissional envolvido diretamente na execução contratual, não podendo ser inferior ao estabelecido em acordo, convenção coletiva, sentença normativa ou Lei. Na falta de tais instrumentos normativos, poderá ser adotado o salário praticado no mercado ou apurado em publicações ou pesquisas setoriais para a categoria profissional correspondente.</t>
        </r>
      </text>
    </comment>
    <comment ref="C19" authorId="0" shapeId="0" xr:uid="{00000000-0006-0000-0000-000008000000}">
      <text>
        <r>
          <rPr>
            <sz val="10"/>
            <color indexed="8"/>
            <rFont val="Calibri"/>
            <family val="2"/>
          </rPr>
          <t>Denominação da categoria profissional vinculada ao serviço a ser contratado.</t>
        </r>
      </text>
    </comment>
    <comment ref="C20" authorId="0" shapeId="0" xr:uid="{00000000-0006-0000-0000-000009000000}">
      <text>
        <r>
          <rPr>
            <sz val="10"/>
            <color indexed="8"/>
            <rFont val="Calibri"/>
            <family val="2"/>
          </rPr>
          <t>Data utilizada como base para o reajuste da categoria profissional previsto nos Acordos, Convenções ou Sentenças Normativas em Dissídios Coletivos.</t>
        </r>
      </text>
    </comment>
    <comment ref="D25" authorId="0" shapeId="0" xr:uid="{00000000-0006-0000-0000-00000A000000}">
      <text>
        <r>
          <rPr>
            <sz val="10"/>
            <color indexed="8"/>
            <rFont val="Calibri"/>
            <family val="2"/>
          </rPr>
          <t>São os salários normativos da categoria, relativos ao mês da data-base, constante dos acordos, convenções ou dissídios da categoria profissional.</t>
        </r>
      </text>
    </comment>
    <comment ref="D28" authorId="0" shapeId="0" xr:uid="{00000000-0006-0000-0000-00000B000000}">
      <text>
        <r>
          <rPr>
            <sz val="10"/>
            <color indexed="8"/>
            <rFont val="Calibri"/>
            <family val="2"/>
          </rPr>
          <t>Previsto em legislação ou acordo coletivo, para trabalho em condições de periculosidade (art. 193, II e §1º, CLT e Cláusula 13ª CCT/2016)</t>
        </r>
      </text>
    </comment>
    <comment ref="D29" authorId="0" shapeId="0" xr:uid="{00000000-0006-0000-0000-00000C000000}">
      <text>
        <r>
          <rPr>
            <sz val="10"/>
            <color indexed="8"/>
            <rFont val="Calibri"/>
            <family val="2"/>
          </rPr>
          <t>Previsto em legislação para trabalho em condições insalubres, sendo classificado e caracterizado segundo normas do MTE.</t>
        </r>
      </text>
    </comment>
    <comment ref="D30" authorId="0" shapeId="0" xr:uid="{00000000-0006-0000-0000-00000D000000}">
      <text>
        <r>
          <rPr>
            <sz val="10"/>
            <color indexed="8"/>
            <rFont val="Calibri"/>
            <family val="2"/>
          </rPr>
          <t xml:space="preserve">Conferido ao trabalhador por trabalho executado entre as 22 horas de um dia e as 5 horas do dia seguinte, remunerado com adicional de 20%, sendo a hora computada como de 52'30'' (art. 73, CLT). O adicional também é concedido às horas prorrogadas após o período noturno (Súmula 60, TST).
Por previsão em CCT a hora noturna será remunerada com adicional de 40% sobre a hora normal (salário + periculosidade) e será computada como 60' (Cláusula 12ª, CCT/2016). Deve ser computado no cálculo do DSR.
</t>
        </r>
        <r>
          <rPr>
            <b/>
            <sz val="10"/>
            <color indexed="8"/>
            <rFont val="Calibri"/>
            <family val="2"/>
          </rPr>
          <t xml:space="preserve">Adicional noturno = ((salário + periculosidade)/187*) x horas noturnas trabalhadas no mês x 40%
</t>
        </r>
        <r>
          <rPr>
            <sz val="10"/>
            <color indexed="8"/>
            <rFont val="Calibri"/>
            <family val="2"/>
          </rPr>
          <t>*187 (média ponderada das horas mensais considerando nº de meses de 31 e 30 dias)</t>
        </r>
      </text>
    </comment>
    <comment ref="D32" authorId="0" shapeId="0" xr:uid="{00000000-0006-0000-0000-00000E000000}">
      <text>
        <r>
          <rPr>
            <sz val="10"/>
            <color indexed="8"/>
            <rFont val="Calibri"/>
            <family val="2"/>
          </rPr>
          <t xml:space="preserve">Na impossibilidade de concessão integral do horário de intervalo intrajornada, é obrigatória a remuneração do mesmo com acréscimo de 60% sobre o valor da hora normal acrescido dos seus consectários legais e do adicional de periculosidade (Cláusula 32ª, CCT/2016).
</t>
        </r>
        <r>
          <rPr>
            <b/>
            <sz val="10"/>
            <color indexed="8"/>
            <rFont val="Calibri"/>
            <family val="2"/>
          </rPr>
          <t>Intervalo intrajornada = ((salário + periculosidade)/187*) x 1,6 x nº de horas intervalare</t>
        </r>
        <r>
          <rPr>
            <sz val="10"/>
            <color indexed="8"/>
            <rFont val="Calibri"/>
            <family val="2"/>
          </rPr>
          <t>s.
*187 (média ponderada das horas mensais considerando nº de meses de 31 e 30 dias)</t>
        </r>
      </text>
    </comment>
    <comment ref="D33" authorId="0" shapeId="0" xr:uid="{00000000-0006-0000-0000-00000F000000}">
      <text>
        <r>
          <rPr>
            <sz val="10"/>
            <color indexed="8"/>
            <rFont val="Calibri"/>
            <family val="2"/>
          </rPr>
          <t xml:space="preserve">As horas intervalares habitualmente prestadas devem ser computadas no cálculo do Descanso Semanal Remunerado(Cláusula 32ª, CCT/2016).
</t>
        </r>
        <r>
          <rPr>
            <b/>
            <sz val="10"/>
            <color indexed="8"/>
            <rFont val="Calibri"/>
            <family val="2"/>
          </rPr>
          <t>DSR = ((valor do intervalo intrajornada)/nº de dias úteis) x nº de domingos e feriados.</t>
        </r>
      </text>
    </comment>
    <comment ref="D34" authorId="0" shapeId="0" xr:uid="{00000000-0006-0000-0000-000010000000}">
      <text>
        <r>
          <rPr>
            <sz val="10"/>
            <color indexed="8"/>
            <rFont val="Calibri"/>
            <family val="2"/>
          </rPr>
          <t xml:space="preserve">O adicional noturno pago com habitualidade, integra o salário e deve ser computado no cálculo do Descanso Semanal Remunerado (DSR) (Cláusula 12ª CCT/2016).
</t>
        </r>
        <r>
          <rPr>
            <b/>
            <sz val="10"/>
            <color indexed="8"/>
            <rFont val="Calibri"/>
            <family val="2"/>
          </rPr>
          <t>DSR = ((valor do adicional noturno)/nº de dias úteis) x nº de domingos e feriados.</t>
        </r>
      </text>
    </comment>
    <comment ref="D35" authorId="0" shapeId="0" xr:uid="{00000000-0006-0000-0000-000011000000}">
      <text>
        <r>
          <rPr>
            <sz val="10"/>
            <color indexed="8"/>
            <rFont val="Calibri"/>
            <family val="2"/>
          </rPr>
          <t>Outros itens da composição da remuneração não previstos anteriormente.</t>
        </r>
      </text>
    </comment>
    <comment ref="D36" authorId="0" shapeId="0" xr:uid="{00000000-0006-0000-0000-000012000000}">
      <text>
        <r>
          <rPr>
            <sz val="11"/>
            <color indexed="8"/>
            <rFont val="Calibri"/>
            <family val="2"/>
          </rPr>
          <t>Total da Remuneração</t>
        </r>
      </text>
    </comment>
    <comment ref="D41" authorId="0" shapeId="0" xr:uid="{00000000-0006-0000-0000-000013000000}">
      <text>
        <r>
          <rPr>
            <sz val="10"/>
            <color indexed="8"/>
            <rFont val="Calibri"/>
            <family val="2"/>
          </rPr>
          <t>Fornecido pelo empregador por meios próprios ou por vale-transporte no valor que exceder a 6% do salário básico do empregado – Lei 7418/85.</t>
        </r>
      </text>
    </comment>
    <comment ref="D42" authorId="0" shapeId="0" xr:uid="{00000000-0006-0000-0000-000014000000}">
      <text>
        <r>
          <rPr>
            <sz val="10"/>
            <color indexed="8"/>
            <rFont val="Calibri"/>
            <family val="2"/>
          </rPr>
          <t>Sem natureza salarial. Previsto em Convenção Coletiva de Trabalho. Valor por dia trabalhado. Possibilidade de desconto de 10% sobre o valor do ticket se o empregador for cadastrado no PAT.</t>
        </r>
      </text>
    </comment>
    <comment ref="D43" authorId="0" shapeId="0" xr:uid="{00000000-0006-0000-0000-000015000000}">
      <text>
        <r>
          <rPr>
            <sz val="10"/>
            <color indexed="8"/>
            <rFont val="Calibri"/>
            <family val="2"/>
          </rPr>
          <t>Auxílio geralmente previsto nos acordos, convenções ou sentenças normativas em dissídios coletivos.</t>
        </r>
      </text>
    </comment>
    <comment ref="D44" authorId="0" shapeId="0" xr:uid="{00000000-0006-0000-0000-000016000000}">
      <text>
        <r>
          <rPr>
            <sz val="10"/>
            <color indexed="8"/>
            <rFont val="Calibri"/>
            <family val="2"/>
          </rPr>
          <t>Auxílio geralmente previsto nos acordos, convenções ou sentenças normativas em dissídios coletivos.</t>
        </r>
      </text>
    </comment>
    <comment ref="D45" authorId="0" shapeId="0" xr:uid="{00000000-0006-0000-0000-000017000000}">
      <text>
        <r>
          <rPr>
            <sz val="10"/>
            <color indexed="8"/>
            <rFont val="Calibri"/>
            <family val="2"/>
          </rPr>
          <t>Obrigatório para a categoria (art. 19, IV, lei 7102/83). Previsto também em Convenção.</t>
        </r>
      </text>
    </comment>
    <comment ref="D46" authorId="0" shapeId="0" xr:uid="{00000000-0006-0000-0000-000018000000}">
      <text>
        <r>
          <rPr>
            <sz val="10"/>
            <color indexed="8"/>
            <rFont val="Calibri"/>
            <family val="2"/>
          </rPr>
          <t>Cláusula 17ª CCT/2016.</t>
        </r>
      </text>
    </comment>
    <comment ref="D55" authorId="0" shapeId="0" xr:uid="{00000000-0006-0000-0000-000019000000}">
      <text>
        <r>
          <rPr>
            <sz val="10"/>
            <color indexed="8"/>
            <rFont val="Calibri"/>
            <family val="2"/>
          </rPr>
          <t>Inclui todos os itens que compõe o uniforme do empregado.</t>
        </r>
      </text>
    </comment>
    <comment ref="D56" authorId="0" shapeId="0" xr:uid="{00000000-0006-0000-0000-00001A000000}">
      <text>
        <r>
          <rPr>
            <sz val="10"/>
            <color indexed="8"/>
            <rFont val="Calibri"/>
            <family val="2"/>
          </rPr>
          <t>Utilizados diretamente na execução dos serviços.</t>
        </r>
      </text>
    </comment>
    <comment ref="D57" authorId="0" shapeId="0" xr:uid="{00000000-0006-0000-0000-00001B000000}">
      <text>
        <r>
          <rPr>
            <sz val="10"/>
            <color indexed="8"/>
            <rFont val="Calibri"/>
            <family val="2"/>
          </rPr>
          <t>São os bens necessários à execução direta dos serviços.</t>
        </r>
      </text>
    </comment>
    <comment ref="D58" authorId="0" shapeId="0" xr:uid="{00000000-0006-0000-0000-00001C000000}">
      <text>
        <r>
          <rPr>
            <sz val="10"/>
            <color indexed="8"/>
            <rFont val="Calibri"/>
            <family val="2"/>
          </rPr>
          <t>Outros insumos não especificados anteriormente.</t>
        </r>
      </text>
    </comment>
    <comment ref="D59" authorId="0" shapeId="0" xr:uid="{00000000-0006-0000-0000-00001D000000}">
      <text>
        <r>
          <rPr>
            <sz val="10"/>
            <color indexed="8"/>
            <rFont val="Calibri"/>
            <family val="2"/>
          </rPr>
          <t>Total de insumos diversos.</t>
        </r>
      </text>
    </comment>
    <comment ref="C64" authorId="0" shapeId="0" xr:uid="{00000000-0006-0000-0000-00001E000000}">
      <text>
        <r>
          <rPr>
            <sz val="10"/>
            <color indexed="8"/>
            <rFont val="Calibri"/>
            <family val="2"/>
          </rPr>
          <t>Contribuição a cargo da empresa, destinada à Seguridade Social. Lei nº 8.212/1991 ( PERCENTUAL DE 20%).</t>
        </r>
      </text>
    </comment>
    <comment ref="D64" authorId="0" shapeId="0" xr:uid="{00000000-0006-0000-0000-00001F000000}">
      <text>
        <r>
          <rPr>
            <sz val="10"/>
            <color indexed="8"/>
            <rFont val="Calibri"/>
            <family val="2"/>
          </rPr>
          <t>Aplicar o percentual em cima da remuneração.</t>
        </r>
      </text>
    </comment>
    <comment ref="C65" authorId="0" shapeId="0" xr:uid="{00000000-0006-0000-0000-000020000000}">
      <text>
        <r>
          <rPr>
            <sz val="10"/>
            <color indexed="8"/>
            <rFont val="Calibri"/>
            <family val="2"/>
          </rPr>
          <t>Contribuições sociais destinadas ao Serviço Social da Indústria – SESI e ao Serviço Social do Comércio – SESC, que compõem a Guia da Previdência Social. Decreto-Lei 9.853/1946 e Lei 8.036/1990. (PERCENTUAL DE 1,50%).</t>
        </r>
      </text>
    </comment>
    <comment ref="D65" authorId="0" shapeId="0" xr:uid="{00000000-0006-0000-0000-000021000000}">
      <text>
        <r>
          <rPr>
            <sz val="10"/>
            <color indexed="8"/>
            <rFont val="Calibri"/>
            <family val="2"/>
          </rPr>
          <t>Aplicar o percentual em cima da remuneração.</t>
        </r>
      </text>
    </comment>
    <comment ref="C66" authorId="0" shapeId="0" xr:uid="{00000000-0006-0000-0000-000022000000}">
      <text>
        <r>
          <rPr>
            <sz val="11"/>
            <color indexed="8"/>
            <rFont val="Calibri"/>
            <family val="2"/>
          </rPr>
          <t>C</t>
        </r>
        <r>
          <rPr>
            <sz val="10"/>
            <color indexed="8"/>
            <rFont val="Calibri"/>
            <family val="2"/>
          </rPr>
          <t>ontribuição ao Serviço Nacional de Aprendizagem Industrial – SENAI e ao Serviço Nacional de Aprendizagem Comercial – SENAC. Decreto-Lei 2.318/86 (PERCENTUAL de 1,00%).</t>
        </r>
      </text>
    </comment>
    <comment ref="D66" authorId="0" shapeId="0" xr:uid="{00000000-0006-0000-0000-000023000000}">
      <text>
        <r>
          <rPr>
            <sz val="10"/>
            <color indexed="8"/>
            <rFont val="Calibri"/>
            <family val="2"/>
          </rPr>
          <t>Aplicar o percentual em cima da remuneração.</t>
        </r>
      </text>
    </comment>
    <comment ref="C67" authorId="0" shapeId="0" xr:uid="{00000000-0006-0000-0000-000024000000}">
      <text>
        <r>
          <rPr>
            <sz val="10"/>
            <color indexed="8"/>
            <rFont val="Calibri"/>
            <family val="2"/>
          </rPr>
          <t>Contribuição ao Instituto Nacional de Colonização e Reforma Agrária. Decreto-Lei 1.146/1970. (PERCENTUAL de 0,20%).</t>
        </r>
      </text>
    </comment>
    <comment ref="D67" authorId="0" shapeId="0" xr:uid="{00000000-0006-0000-0000-000025000000}">
      <text>
        <r>
          <rPr>
            <sz val="10"/>
            <color indexed="8"/>
            <rFont val="Calibri"/>
            <family val="2"/>
          </rPr>
          <t>Aplicar o percentual em cima da remuneração.</t>
        </r>
      </text>
    </comment>
    <comment ref="C68" authorId="0" shapeId="0" xr:uid="{00000000-0006-0000-0000-000026000000}">
      <text>
        <r>
          <rPr>
            <sz val="10"/>
            <color indexed="8"/>
            <rFont val="Calibri"/>
            <family val="2"/>
          </rPr>
          <t>Contribuição social destinada ao financiamento da educação básica nos termos da Constituição Federal. Decreto-Lei 87.043/1982. Lei 9.424/1996 e Decreto 3.142/99 (PERCENTUAL DE 2,50%).</t>
        </r>
      </text>
    </comment>
    <comment ref="D68" authorId="0" shapeId="0" xr:uid="{00000000-0006-0000-0000-000027000000}">
      <text>
        <r>
          <rPr>
            <sz val="10"/>
            <color indexed="8"/>
            <rFont val="Calibri"/>
            <family val="2"/>
          </rPr>
          <t>Aplicar o percentual em cima da remuneração.</t>
        </r>
      </text>
    </comment>
    <comment ref="C69" authorId="0" shapeId="0" xr:uid="{00000000-0006-0000-0000-000028000000}">
      <text>
        <r>
          <rPr>
            <sz val="10"/>
            <color indexed="8"/>
            <rFont val="Calibri"/>
            <family val="2"/>
          </rPr>
          <t>Fundo de Garantia do Tempo de Serviço, garantido pela Constituição Federal. Lei 8.036/1990 (PERCENTUAL DE 8,00%).</t>
        </r>
      </text>
    </comment>
    <comment ref="D69" authorId="0" shapeId="0" xr:uid="{00000000-0006-0000-0000-000029000000}">
      <text>
        <r>
          <rPr>
            <sz val="10"/>
            <color indexed="8"/>
            <rFont val="Calibri"/>
            <family val="2"/>
          </rPr>
          <t>Aplicar o percentual em cima da remuneração.</t>
        </r>
      </text>
    </comment>
    <comment ref="C70" authorId="0" shapeId="0" xr:uid="{00000000-0006-0000-0000-00002A000000}">
      <text>
        <r>
          <rPr>
            <sz val="10"/>
            <color indexed="8"/>
            <rFont val="Calibri"/>
            <family val="2"/>
          </rPr>
          <t>Contribuição destinada a custear benefícios concedidos em razão do grau de incidência de incapacidade laborativa decorrentes dos riscos ambientais do trabalho. Lei 8.212/1991, Decreto 6.042/2007, Decreto 6.957/2009 e Anexo da resolução MPS/CNPS 1.316/2010 – DOU de 14/06/2010 (fator acidentário de prevenção - FAP)</t>
        </r>
      </text>
    </comment>
    <comment ref="D70" authorId="0" shapeId="0" xr:uid="{00000000-0006-0000-0000-00002B000000}">
      <text>
        <r>
          <rPr>
            <sz val="10"/>
            <color indexed="8"/>
            <rFont val="Calibri"/>
            <family val="2"/>
          </rPr>
          <t>Aplicar o percentual em cima da remuneração.</t>
        </r>
      </text>
    </comment>
    <comment ref="C71" authorId="0" shapeId="0" xr:uid="{00000000-0006-0000-0000-00002C000000}">
      <text>
        <r>
          <rPr>
            <sz val="10"/>
            <color indexed="8"/>
            <rFont val="Calibri"/>
            <family val="2"/>
          </rPr>
          <t>Contribuição social repassada ao Serviço Brasileiro de Apoio à Pequena e Média Empresa – SEBRAE, destinado a custear os programas de apoio à pequena e média empresa. Lei 8.029/1990 (PERCENTUAL DE 0,60%).</t>
        </r>
      </text>
    </comment>
    <comment ref="D71" authorId="0" shapeId="0" xr:uid="{00000000-0006-0000-0000-00002D000000}">
      <text>
        <r>
          <rPr>
            <sz val="10"/>
            <color indexed="8"/>
            <rFont val="Calibri"/>
            <family val="2"/>
          </rPr>
          <t>Aplicar o percentual em cima da remuneração.</t>
        </r>
      </text>
    </comment>
    <comment ref="D72" authorId="0" shapeId="0" xr:uid="{00000000-0006-0000-0000-00002E000000}">
      <text>
        <r>
          <rPr>
            <sz val="10"/>
            <color indexed="8"/>
            <rFont val="Calibri"/>
            <family val="2"/>
          </rPr>
          <t>Total de encargos previdenciários, FGTS e outras contribuições.</t>
        </r>
      </text>
    </comment>
    <comment ref="C75" authorId="0" shapeId="0" xr:uid="{00000000-0006-0000-0000-00002F000000}">
      <text>
        <r>
          <rPr>
            <sz val="10"/>
            <color indexed="8"/>
            <rFont val="Calibri"/>
            <family val="2"/>
          </rPr>
          <t>Corresponde a gratificação natalina garantido pela Constituição, instituída pela Lei 4.090/1962. É uma gratificação compulsória e tem natureza salarial. Esse valor será provisionado pela Administração em conta depósito vinculada de acordo com edital de licitação. A provisão mensal pode ser obtida pelo cálculo: (1/12) x 100 = 8,33% que equivale a um contrato de 12 meses, tal percentual é aplicado em cima da remuneração.</t>
        </r>
      </text>
    </comment>
    <comment ref="C77" authorId="0" shapeId="0" xr:uid="{00000000-0006-0000-0000-000030000000}">
      <text>
        <r>
          <rPr>
            <sz val="11"/>
            <color indexed="8"/>
            <rFont val="Calibri"/>
            <family val="2"/>
          </rPr>
          <t>Soma dos percentuais de encargos do submódulo 4.1. Incide sobre o 13º salário.</t>
        </r>
      </text>
    </comment>
    <comment ref="C81" authorId="0" shapeId="0" xr:uid="{00000000-0006-0000-0000-000031000000}">
      <text>
        <r>
          <rPr>
            <sz val="10"/>
            <color indexed="8"/>
            <rFont val="Calibri"/>
            <family val="2"/>
          </rPr>
          <t>O custo final do afastamento maternidade é calculado a partir do custo efetivo de afastamento maternidade, do número de meses de licença maternidade, do percentual de mulheres no tipo de serviço e do número de ocorrências de maternidade. Nesse caso o INSS reembolsa o salário da beneficiária. Entretanto, continuam sendo contados os demais encargos, como férias, adicional de férias, 13º salário, encargos previdenciários, FGTS, bem como benefícios como a assistência médica (se prevista em norma coletiva de trabalho (acordos, convenções ou sentenças normativas em dissídios coletivos).
Afastamento maternidade = (((total da remuneração + terço const) x (meses de afastamento por lic maternd / meses do ano))/ meses do ano) x incidência de ocorrência.
Informar nesta célula o percentual de incidência de mulheres grávidas</t>
        </r>
      </text>
    </comment>
    <comment ref="C82" authorId="0" shapeId="0" xr:uid="{00000000-0006-0000-0000-000032000000}">
      <text>
        <r>
          <rPr>
            <sz val="11"/>
            <color indexed="8"/>
            <rFont val="Calibri"/>
            <family val="2"/>
          </rPr>
          <t>Soma dos percentuais de encargos do submódulo 4.1. Incide sobre o 13º salário.</t>
        </r>
      </text>
    </comment>
    <comment ref="C86" authorId="0" shapeId="0" xr:uid="{00000000-0006-0000-0000-000033000000}">
      <text>
        <r>
          <rPr>
            <sz val="11"/>
            <color indexed="8"/>
            <rFont val="Calibri"/>
            <family val="2"/>
          </rPr>
          <t>Ocorre quando a rescisão do contrato se dá imediatamente, ou seja, sem a comunicação de aviso. Aviso Prévio Indenizado – trata-se de valor devido ao empregado no caso de o empregador rescindir o contrato sem justo motivo e sem lhe conceder aviso prévio, conforme disposto no parágrafo 1º do art. 487 da CLT. De acordo com levantamento efetuado pelo Ministério do Planejamento, orçamento e gestão, em diversos contratos, cerca de 5% do pessoal é demitido pelo empregador, antes do término do contrato de trabalho.</t>
        </r>
      </text>
    </comment>
    <comment ref="D86" authorId="0" shapeId="0" xr:uid="{00000000-0006-0000-0000-000034000000}">
      <text>
        <r>
          <rPr>
            <sz val="11"/>
            <color indexed="8"/>
            <rFont val="Calibri"/>
            <family val="2"/>
          </rPr>
          <t>(Total da remuneração/ meses do ano)* porcentagem de dispensa sem justa causa com aviso prévio indenizado.</t>
        </r>
      </text>
    </comment>
    <comment ref="C87" authorId="0" shapeId="0" xr:uid="{00000000-0006-0000-0000-000035000000}">
      <text>
        <r>
          <rPr>
            <sz val="11"/>
            <color indexed="8"/>
            <rFont val="Calibri"/>
            <family val="2"/>
          </rPr>
          <t>Aplicar percentual do FGTS sobre o Aviso Prévio indenizado. (PERCENTUAL DE 8%)</t>
        </r>
      </text>
    </comment>
    <comment ref="C88" authorId="0" shapeId="0" xr:uid="{00000000-0006-0000-0000-000036000000}">
      <text>
        <r>
          <rPr>
            <sz val="11"/>
            <color indexed="8"/>
            <rFont val="Calibri"/>
            <family val="2"/>
          </rPr>
          <t>Valor da multa do FGTS indenizado (40%) + contribuição social sobre o FGTS (10%), que incide sobre a alíquota do FGTS (8%) aplicado sobre o custo de referência do aviso prévio indenizado. Multa FGTS – Rescisão sem justa causa: A Lei Complementar 110/2001, determina multa de 50%, da soma dos depósitos do FGTS, no caso de rescisão sem justa causa. Considerando que 10% dos empregados pedem contas, essa penalidade recai sobre os 90% remanescentes. Considerando o pagamento da multa para os valores depositados relativos a salários, férias e 13º salário o cálculo dessa provisão corresponde a: 0,5 x 0,08 x 0,9 x (1 + 5/56 + 5/56 + 1/3 x 5/56) = 4,35% .
Por arredondamento temos: 0,04*(1+ 0,09 + 0,09 + 0,03) = 0,04 * 1,21 = 0,05 = 5%.
Será provisionado o valor de 5% em conta depósito vinculada de acordo com edital sobre o aviso prévio indenizado e trabalhado, estando aportado no item F.</t>
        </r>
      </text>
    </comment>
    <comment ref="D88" authorId="0" shapeId="0" xr:uid="{00000000-0006-0000-0000-000037000000}">
      <text>
        <r>
          <rPr>
            <sz val="11"/>
            <color indexed="8"/>
            <rFont val="Calibri"/>
            <family val="2"/>
          </rPr>
          <t>Incidência sobre o total da remuneração.</t>
        </r>
      </text>
    </comment>
    <comment ref="C89" authorId="0" shapeId="0" xr:uid="{00000000-0006-0000-0000-000038000000}">
      <text>
        <r>
          <rPr>
            <sz val="11"/>
            <color indexed="8"/>
            <rFont val="Calibri"/>
            <family val="2"/>
          </rPr>
          <t>Quado o empregado é comunicado (aviso prévio) da futura rescisão, período de aviso prévio, os salários são pagos normalmente e incidem as contribuições previdenciárias. Aviso Prévio: refere-se à indenização de sete dias corridos devida ao empregado no caso de o empregador rescindir o contrato sem justo motivo e conceder aviso prévio, conforme disposto no art. 488 da CLT. Logo a provisão representa:(((total da remuneração/ dias do mês)/ meses do ano)* 7 dias de redução da jornada)* porcentagem de dispensa sem justa causa com aviso prévio trabalhado.</t>
        </r>
      </text>
    </comment>
    <comment ref="C90" authorId="0" shapeId="0" xr:uid="{00000000-0006-0000-0000-000039000000}">
      <text>
        <r>
          <rPr>
            <sz val="11"/>
            <color indexed="8"/>
            <rFont val="Calibri"/>
            <family val="2"/>
          </rPr>
          <t>Aplica-se o percentual do submódulo 4.1 sobre o valor do aviso prévio trabalhado.</t>
        </r>
      </text>
    </comment>
    <comment ref="C91" authorId="0" shapeId="0" xr:uid="{00000000-0006-0000-0000-00003A000000}">
      <text>
        <r>
          <rPr>
            <b/>
            <sz val="9"/>
            <color indexed="8"/>
            <rFont val="Calibri"/>
            <family val="2"/>
          </rPr>
          <t xml:space="preserve">Luciana Baroni:
</t>
        </r>
        <r>
          <rPr>
            <sz val="9"/>
            <color indexed="8"/>
            <rFont val="Calibri"/>
            <family val="2"/>
          </rPr>
          <t>Vide comentário do iten C</t>
        </r>
      </text>
    </comment>
    <comment ref="C95" authorId="0" shapeId="0" xr:uid="{00000000-0006-0000-0000-00003B000000}">
      <text>
        <r>
          <rPr>
            <sz val="11"/>
            <color indexed="8"/>
            <rFont val="Calibri"/>
            <family val="2"/>
          </rPr>
          <t>Percentual a ser provisionado em conta depósito vinculada de acordo com edital de licitação.</t>
        </r>
      </text>
    </comment>
    <comment ref="D95" authorId="0" shapeId="0" xr:uid="{00000000-0006-0000-0000-00003C000000}">
      <text>
        <r>
          <rPr>
            <sz val="11"/>
            <color indexed="8"/>
            <rFont val="Calibri"/>
            <family val="2"/>
          </rPr>
          <t>Incidência sobre a remuneração.</t>
        </r>
      </text>
    </comment>
    <comment ref="C96" authorId="0" shapeId="0" xr:uid="{00000000-0006-0000-0000-00003D000000}">
      <text>
        <r>
          <rPr>
            <sz val="11"/>
            <color indexed="8"/>
            <rFont val="Calibri"/>
            <family val="2"/>
          </rPr>
          <t>Custo relacionado à ausência do profissional pelos dias não trabalhados em virtude de enfermidade ficando a contratada obrigada em fazer a sua substituição conforme cláusulas contratuais celebradas. Auxílio Doença: o artigo 131, inciso III da CLT, onera a empresa com até 15 (quinze) ausências do empregado por motivo de acidente ou doença atestada pelo INSS.
Esta parcela refere-se aos dias em que o empregado fica doente e a contratada deve providenciar sua substituição.
Informar nesta célula o número de dias que o funcionário fica doente no ano.</t>
        </r>
      </text>
    </comment>
    <comment ref="D96" authorId="0" shapeId="0" xr:uid="{00000000-0006-0000-0000-00003E000000}">
      <text>
        <r>
          <rPr>
            <sz val="11"/>
            <color indexed="8"/>
            <rFont val="Calibri"/>
            <family val="2"/>
          </rPr>
          <t>= ((total da remuneração/ dias do mês)/meses do ano)* média de faltas no ano</t>
        </r>
      </text>
    </comment>
    <comment ref="C97" authorId="0" shapeId="0" xr:uid="{00000000-0006-0000-0000-00003F000000}">
      <text>
        <r>
          <rPr>
            <sz val="11"/>
            <color indexed="8"/>
            <rFont val="Calibri"/>
            <family val="2"/>
          </rPr>
          <t>Custo de ausência do trabalhador no período de 05 dias corridos iniciados na data de nascimento da criança e com previsão constitucional. Criada pelo art. 7º, inciso XIX da CF, combinado com o art. 10, parágrafo 1º dos  Atos das Disposições Constitucionais Transitórias – ADCT, concede ao empregado o direito de ausentar-se do serviço por cinco dias quando do nascimento de filho.</t>
        </r>
      </text>
    </comment>
    <comment ref="D97" authorId="0" shapeId="0" xr:uid="{00000000-0006-0000-0000-000040000000}">
      <text>
        <r>
          <rPr>
            <sz val="11"/>
            <color indexed="8"/>
            <rFont val="Calibri"/>
            <family val="2"/>
          </rPr>
          <t>= (((total da remuneração/ dias do mês)/ meses do ano)* dias de licença por ano)*porcentagem da incidência de ocorrência da licença paternidade.</t>
        </r>
      </text>
    </comment>
    <comment ref="C98" authorId="0" shapeId="0" xr:uid="{00000000-0006-0000-0000-000041000000}">
      <text>
        <r>
          <rPr>
            <sz val="11"/>
            <color indexed="8"/>
            <rFont val="Calibri"/>
            <family val="2"/>
          </rPr>
          <t>Ausências previstas na legislação vigente que é composta por um conjunto de casos em que o funcionário pode se ausentar sem perda remuneração. Faltas Legais: Ausências ao trabalho asseguradas ao empregado pelos artigos 476 e 83 da CLT (morte de cônjuge, ascendente, descendente, casamento, nascimento de filho, doação de sangue, alistamento eleitoral, serviço militar, comparecer a juízo).
Informar nesta célula o número de dias de ausências legais.</t>
        </r>
      </text>
    </comment>
    <comment ref="D98" authorId="0" shapeId="0" xr:uid="{00000000-0006-0000-0000-000042000000}">
      <text>
        <r>
          <rPr>
            <sz val="11"/>
            <color indexed="8"/>
            <rFont val="Calibri"/>
            <family val="2"/>
          </rPr>
          <t>= ((total da remuneração/ dias do mês)/ meses do ano)*média de ausências por ano</t>
        </r>
      </text>
    </comment>
    <comment ref="C99" authorId="0" shapeId="0" xr:uid="{00000000-0006-0000-0000-000043000000}">
      <text>
        <r>
          <rPr>
            <sz val="11"/>
            <color indexed="8"/>
            <rFont val="Calibri"/>
            <family val="2"/>
          </rPr>
          <t>Valor do custo referente aos 15 primeiros dias em que o empregado encontra-se afastado por acidente de trabalho e a empresa contratada tem o dever de remunerá-lo. Após esse período o ônus passa a ser do INSS.</t>
        </r>
      </text>
    </comment>
    <comment ref="D99" authorId="0" shapeId="0" xr:uid="{00000000-0006-0000-0000-000044000000}">
      <text>
        <r>
          <rPr>
            <sz val="11"/>
            <color indexed="8"/>
            <rFont val="Calibri"/>
            <family val="2"/>
          </rPr>
          <t>= ((total da remuneração/ dias do mês)/ meses do ano)*média de dias pagos pela empresa)*porcentagem de incidência de acidentes</t>
        </r>
      </text>
    </comment>
    <comment ref="C119" authorId="0" shapeId="0" xr:uid="{00000000-0006-0000-0000-000045000000}">
      <text>
        <r>
          <rPr>
            <sz val="11"/>
            <color indexed="8"/>
            <rFont val="Calibri"/>
            <family val="2"/>
          </rPr>
          <t>São os gastos da contratada com sua estrutura administrativa, organizacional e gerenciamento de seus contratos, tais como as despesas relativas a:
a) funcionamento e manutenção da sede, tais como aluguel, água, luz, telefone, o IPTU, detre outros:
b) pessoal administrativo;
c) material e equipamento de escritório;
d) supervisão de serviços;
e) seguros.
f) reciclagem</t>
        </r>
      </text>
    </comment>
    <comment ref="D120" authorId="0" shapeId="0" xr:uid="{00000000-0006-0000-0000-000046000000}">
      <text>
        <r>
          <rPr>
            <b/>
            <sz val="9"/>
            <color indexed="8"/>
            <rFont val="Calibri"/>
            <family val="2"/>
          </rPr>
          <t xml:space="preserve">Luciana Baroni:
</t>
        </r>
        <r>
          <rPr>
            <sz val="9"/>
            <color indexed="8"/>
            <rFont val="Calibri"/>
            <family val="2"/>
          </rPr>
          <t>Lucro é o ganho decorrente da exploração da atividade econômica, calculado mediante incidência percentual sobre a remuneração, encargos sociais e trabalhistas, insumos diversos e despesas operacionais e administrativas)</t>
        </r>
      </text>
    </comment>
    <comment ref="C122" authorId="0" shapeId="0" xr:uid="{00000000-0006-0000-0000-000047000000}">
      <text>
        <r>
          <rPr>
            <b/>
            <sz val="9"/>
            <color indexed="8"/>
            <rFont val="Calibri"/>
            <family val="2"/>
          </rPr>
          <t xml:space="preserve">Luciana Baroni:
</t>
        </r>
        <r>
          <rPr>
            <sz val="9"/>
            <color indexed="8"/>
            <rFont val="Calibri"/>
            <family val="2"/>
          </rPr>
          <t>Base de Cálculo para os tributos: (módulo 1 +módulo 2 + módulo 3 + módulo 4 + custos indiretos + lucro)/fator de divisão
Fator de Divisão = 1-((alíquota do PIS + alíquota do Cofins + alíquota do ISS)/100</t>
        </r>
      </text>
    </comment>
    <comment ref="C123" authorId="0" shapeId="0" xr:uid="{00000000-0006-0000-0000-000048000000}">
      <text>
        <r>
          <rPr>
            <b/>
            <sz val="9"/>
            <color indexed="8"/>
            <rFont val="Calibri"/>
            <family val="2"/>
          </rPr>
          <t xml:space="preserve">Luciana Baroni:
</t>
        </r>
        <r>
          <rPr>
            <sz val="9"/>
            <color indexed="8"/>
            <rFont val="Calibri"/>
            <family val="2"/>
          </rPr>
          <t>Alíquota – A alíquota do PIS é de 1,65% para limpeza e 0,65% para vigilância, conforme previsto no art. 2º da Lei nº 10.637/02.</t>
        </r>
      </text>
    </comment>
    <comment ref="C125" authorId="0" shapeId="0" xr:uid="{00000000-0006-0000-0000-000049000000}">
      <text>
        <r>
          <rPr>
            <b/>
            <sz val="9"/>
            <color indexed="8"/>
            <rFont val="Calibri"/>
            <family val="2"/>
          </rPr>
          <t xml:space="preserve">Luciana Baroni:
</t>
        </r>
        <r>
          <rPr>
            <sz val="9"/>
            <color indexed="8"/>
            <rFont val="Calibri"/>
            <family val="2"/>
          </rPr>
          <t>Destacar a alíquota do ISS do município no qual o serviço está sendo prestado. Aracruz e Serra a alíquota é de 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5" authorId="0" shapeId="0" xr:uid="{88C0EC03-E383-4FDC-9A34-699D1A300270}">
      <text>
        <r>
          <rPr>
            <b/>
            <sz val="9"/>
            <color indexed="8"/>
            <rFont val="Calibri"/>
            <family val="2"/>
          </rPr>
          <t xml:space="preserve">Luciana Baroni:
</t>
        </r>
        <r>
          <rPr>
            <sz val="9"/>
            <color indexed="8"/>
            <rFont val="Calibri"/>
            <family val="2"/>
          </rPr>
          <t>01 peça por posto</t>
        </r>
      </text>
    </comment>
    <comment ref="A6" authorId="0" shapeId="0" xr:uid="{0970CAA2-8B96-4561-9229-AE39BF132B1B}">
      <text>
        <r>
          <rPr>
            <b/>
            <sz val="9"/>
            <color indexed="8"/>
            <rFont val="Calibri"/>
            <family val="2"/>
          </rPr>
          <t xml:space="preserve">Luciana Baroni:
</t>
        </r>
        <r>
          <rPr>
            <sz val="9"/>
            <color indexed="8"/>
            <rFont val="Calibri"/>
            <family val="2"/>
          </rPr>
          <t>01 peça por vigilante</t>
        </r>
      </text>
    </comment>
    <comment ref="A7" authorId="0" shapeId="0" xr:uid="{81B4CDCC-A5F2-4769-8792-136030E736A4}">
      <text>
        <r>
          <rPr>
            <b/>
            <sz val="9"/>
            <color indexed="8"/>
            <rFont val="Calibri"/>
            <family val="2"/>
          </rPr>
          <t xml:space="preserve">Luciana Baroni:
</t>
        </r>
        <r>
          <rPr>
            <sz val="9"/>
            <color indexed="8"/>
            <rFont val="Calibri"/>
            <family val="2"/>
          </rPr>
          <t>01 peça por vigilante</t>
        </r>
      </text>
    </comment>
    <comment ref="A11" authorId="0" shapeId="0" xr:uid="{6C878D7C-394F-4DA6-84AE-9E0B5E7447E1}">
      <text>
        <r>
          <rPr>
            <b/>
            <sz val="9"/>
            <color indexed="8"/>
            <rFont val="Calibri"/>
            <family val="2"/>
          </rPr>
          <t xml:space="preserve">Luciana Baroni:
</t>
        </r>
        <r>
          <rPr>
            <sz val="9"/>
            <color indexed="8"/>
            <rFont val="Calibri"/>
            <family val="2"/>
          </rPr>
          <t>1 peça por posto noturno</t>
        </r>
      </text>
    </comment>
    <comment ref="A12" authorId="0" shapeId="0" xr:uid="{1C3E5207-243C-4427-AB91-3A41F62F4651}">
      <text>
        <r>
          <rPr>
            <b/>
            <sz val="9"/>
            <color indexed="8"/>
            <rFont val="Calibri"/>
            <family val="2"/>
          </rPr>
          <t xml:space="preserve">Luciana Baroni:
</t>
        </r>
        <r>
          <rPr>
            <sz val="9"/>
            <color indexed="8"/>
            <rFont val="Calibri"/>
            <family val="2"/>
          </rPr>
          <t>até 3 vezes a capacidade de cada arma - 6 tiros * 3 = 18 projéteis por arma a cada 6 meses</t>
        </r>
      </text>
    </comment>
    <comment ref="A13" authorId="0" shapeId="0" xr:uid="{41545AFE-EE8F-4AC8-895B-FB44459A0250}">
      <text>
        <r>
          <rPr>
            <b/>
            <sz val="9"/>
            <color indexed="8"/>
            <rFont val="Calibri"/>
            <family val="2"/>
          </rPr>
          <t xml:space="preserve">Luciana Baroni:
</t>
        </r>
        <r>
          <rPr>
            <sz val="9"/>
            <color indexed="8"/>
            <rFont val="Calibri"/>
            <family val="2"/>
          </rPr>
          <t>1 peça por posto</t>
        </r>
      </text>
    </comment>
    <comment ref="A14" authorId="0" shapeId="0" xr:uid="{98CA24E7-7469-4A87-A94B-EAA3E4CC53D7}">
      <text>
        <r>
          <rPr>
            <b/>
            <sz val="9"/>
            <color indexed="8"/>
            <rFont val="Calibri"/>
            <family val="2"/>
          </rPr>
          <t xml:space="preserve">Luciana Baroni:
</t>
        </r>
        <r>
          <rPr>
            <sz val="9"/>
            <color indexed="8"/>
            <rFont val="Calibri"/>
            <family val="2"/>
          </rPr>
          <t>1 peça por posto noturno</t>
        </r>
      </text>
    </comment>
    <comment ref="A15" authorId="0" shapeId="0" xr:uid="{03BF5FA1-A8E5-4F0C-8313-3AE5752752D2}">
      <text>
        <r>
          <rPr>
            <b/>
            <sz val="9"/>
            <color indexed="8"/>
            <rFont val="Calibri"/>
            <family val="2"/>
          </rPr>
          <t xml:space="preserve">Luciana Baroni:
</t>
        </r>
        <r>
          <rPr>
            <sz val="9"/>
            <color indexed="8"/>
            <rFont val="Calibri"/>
            <family val="2"/>
          </rPr>
          <t>1 peça por posto noturno</t>
        </r>
      </text>
    </comment>
  </commentList>
</comments>
</file>

<file path=xl/sharedStrings.xml><?xml version="1.0" encoding="utf-8"?>
<sst xmlns="http://schemas.openxmlformats.org/spreadsheetml/2006/main" count="265" uniqueCount="169">
  <si>
    <t>DISCRIMINAÇÃO DOS SERVIÇOS</t>
  </si>
  <si>
    <t>A</t>
  </si>
  <si>
    <t>Data da apresentação da proposta (dia/mês/ano)</t>
  </si>
  <si>
    <t>B</t>
  </si>
  <si>
    <t>Município/ UF</t>
  </si>
  <si>
    <t>C</t>
  </si>
  <si>
    <t>Ano do acordo coletivo, convenção coletiva ou sentença normativa em dissídio coletivo</t>
  </si>
  <si>
    <t>D</t>
  </si>
  <si>
    <t>Número de meses de execução contratual</t>
  </si>
  <si>
    <t>12 meses</t>
  </si>
  <si>
    <t>IDENTIFICAÇÃO DO SERVIÇO</t>
  </si>
  <si>
    <t>Tipo de Serviço</t>
  </si>
  <si>
    <t>Unidade de medida</t>
  </si>
  <si>
    <t>Quantidade total a contratar (em função da unidade de medida)</t>
  </si>
  <si>
    <t>POSTO</t>
  </si>
  <si>
    <t>MÃO DE OBRA VINCULADA À EXECUÇÃO CONTRATUAL</t>
  </si>
  <si>
    <t>Tipo de serviço</t>
  </si>
  <si>
    <t>VIGILÂNCIA</t>
  </si>
  <si>
    <t>Salário Normativo da Categoria Profissional</t>
  </si>
  <si>
    <t>Categoria Profissional</t>
  </si>
  <si>
    <t>VIGILANTE PATRIMONIAL</t>
  </si>
  <si>
    <t>MÓDULO 1: COMPOSIÇÃO DA REMUNERAÇÃO</t>
  </si>
  <si>
    <t>Composição da remuneração</t>
  </si>
  <si>
    <t>Valor (R$)</t>
  </si>
  <si>
    <t>Salário Base</t>
  </si>
  <si>
    <t>Adicional de periculosidade (30%)</t>
  </si>
  <si>
    <t>Adicional de insalubridade</t>
  </si>
  <si>
    <t>Adicional noturno</t>
  </si>
  <si>
    <t>E</t>
  </si>
  <si>
    <t>Dobra de Feriados (CCT)</t>
  </si>
  <si>
    <t>F</t>
  </si>
  <si>
    <t>Intervalo Intrajornada (CCT)</t>
  </si>
  <si>
    <t>H</t>
  </si>
  <si>
    <t>Reflexo do intervalo intrajornada no DSR</t>
  </si>
  <si>
    <t>I</t>
  </si>
  <si>
    <t>Reflexo do adicional noturno no DSR</t>
  </si>
  <si>
    <t>TOTAL</t>
  </si>
  <si>
    <t>TOTAL SEM INTRAJORNADA</t>
  </si>
  <si>
    <t>MÓDULO 2: BENEFÍCIOS MENSAIS E DIÁRIOS</t>
  </si>
  <si>
    <t>Benefícios mensais e diários</t>
  </si>
  <si>
    <t>Transporte</t>
  </si>
  <si>
    <t>Auxílio alimentação</t>
  </si>
  <si>
    <t>Assistência médica e familiar</t>
  </si>
  <si>
    <t>Seguro de vida, invalidez e funeral</t>
  </si>
  <si>
    <t>G</t>
  </si>
  <si>
    <t>MÓDULO 3: INSUMOS DIVERSOS</t>
  </si>
  <si>
    <t>Insumos Diversos</t>
  </si>
  <si>
    <t>Uniformes</t>
  </si>
  <si>
    <t>Materiais</t>
  </si>
  <si>
    <t>Equipamentos</t>
  </si>
  <si>
    <t>Outros (especificar)</t>
  </si>
  <si>
    <t>MÓDULO 4: ENCARGOS SOCIAIS E TRABALHISTAS</t>
  </si>
  <si>
    <t>4.1</t>
  </si>
  <si>
    <t>Encargos previdenciários, FGTS e outras contribuições</t>
  </si>
  <si>
    <t>Percentual (%)</t>
  </si>
  <si>
    <t>INSS</t>
  </si>
  <si>
    <t>SESI ou SESC</t>
  </si>
  <si>
    <t>SENAI ou SENAC</t>
  </si>
  <si>
    <t>INCRA</t>
  </si>
  <si>
    <t>Salário Educação</t>
  </si>
  <si>
    <t>FGTS</t>
  </si>
  <si>
    <t>Seguro acidente do Trabalho</t>
  </si>
  <si>
    <t>SEBRAE</t>
  </si>
  <si>
    <t>4.2</t>
  </si>
  <si>
    <t>13º (décimo terceiro) salário e férias</t>
  </si>
  <si>
    <t>13º Salário</t>
  </si>
  <si>
    <t>SUBTOTAL</t>
  </si>
  <si>
    <t>Incidência dos encargos previstos no Submódulo 4.1 sobre o 13º salário.</t>
  </si>
  <si>
    <t>4.3</t>
  </si>
  <si>
    <t>Afastamento Maternidade</t>
  </si>
  <si>
    <t>Incidência do submódulo 4.1 sobre afastamento maternidade</t>
  </si>
  <si>
    <t>4.4</t>
  </si>
  <si>
    <t>Provisão para rescisão</t>
  </si>
  <si>
    <t>Aviso prévio indenizado</t>
  </si>
  <si>
    <t>Incidência do FGTS sobre aviso prévio indenizado</t>
  </si>
  <si>
    <t>Multa sobre FGTS e contribuições sociais sobre o aviso prévio indenizado</t>
  </si>
  <si>
    <t>Aviso prévio trabalhado</t>
  </si>
  <si>
    <t>Incidência dos encargos do submódulo 4.1 sobre o aviso prévio trabalhado</t>
  </si>
  <si>
    <t>Multa sobre FGTS e contribuições sociais sobre o aviso prévio trabalhado e indenizado</t>
  </si>
  <si>
    <t>4.5</t>
  </si>
  <si>
    <t>Composição do custo de reposição do profissional ausente</t>
  </si>
  <si>
    <t>Férias e terço constitucional de férias</t>
  </si>
  <si>
    <t>Ausência por doença</t>
  </si>
  <si>
    <t>Licença paternidade</t>
  </si>
  <si>
    <t>Ausências legais</t>
  </si>
  <si>
    <t>Ausência por acidente de trabalho</t>
  </si>
  <si>
    <t>Incidência dos encargos do submódulo 4.1 sobre o custo de reposição do profissional ausente</t>
  </si>
  <si>
    <t>QUADRO -RESUMO DO MÓDULO 4: ENCARGOS SOCIAIS E TRABALHISTAS</t>
  </si>
  <si>
    <t>Encargos sociais e trabalhistas</t>
  </si>
  <si>
    <t>13º (décimo terceiro) salário</t>
  </si>
  <si>
    <t>Custo de rescisão</t>
  </si>
  <si>
    <t>Custo de reposição do profissional ausente</t>
  </si>
  <si>
    <t>4.6</t>
  </si>
  <si>
    <t>MÓDULO 5: CUSTOS INDIRETOS, TRIBUTOS E LUCRO</t>
  </si>
  <si>
    <t>Custos indiretos, tributo e lucro</t>
  </si>
  <si>
    <t>Custos indiretos</t>
  </si>
  <si>
    <t>Lucro</t>
  </si>
  <si>
    <t>Tributos</t>
  </si>
  <si>
    <t>Base de Cálculo para os Tributos</t>
  </si>
  <si>
    <t>B.1. Tributos Federais (PIS: 0,65% e COFINS: 3,00%)</t>
  </si>
  <si>
    <t>B.2. Tributos estaduais</t>
  </si>
  <si>
    <t>B.3. Tributos municipais</t>
  </si>
  <si>
    <t>QUADRO - RESUMO DO CUSTO POR EMPREGADO</t>
  </si>
  <si>
    <t>Mão de obra vinculada à execução contratual (valor por empregado)</t>
  </si>
  <si>
    <t>Módulo 1 - composição da remuneração</t>
  </si>
  <si>
    <t>Módulo 2 - Benefícios mensais e diários</t>
  </si>
  <si>
    <t>Módulo 3 - Insumos diversos</t>
  </si>
  <si>
    <t>Módulo 4 - Encargos Sociais e Trabalhistas</t>
  </si>
  <si>
    <t>SUBTOTAL (A+B+C+D)</t>
  </si>
  <si>
    <t>Módulo 5 - Custos indiretos, tributos e lucro</t>
  </si>
  <si>
    <t>VALOR TOTAL POR EMPREGADO - R$</t>
  </si>
  <si>
    <t>Uniformes – Composição – Valor Anual</t>
  </si>
  <si>
    <t>Item</t>
  </si>
  <si>
    <t>Quantidade</t>
  </si>
  <si>
    <t>Vida útil</t>
  </si>
  <si>
    <t>Valor unitário</t>
  </si>
  <si>
    <t>Quantidade anual em razão da vida útil</t>
  </si>
  <si>
    <t>Valor anual</t>
  </si>
  <si>
    <t>Calça</t>
  </si>
  <si>
    <t>6 meses</t>
  </si>
  <si>
    <t>Camisa manga curta</t>
  </si>
  <si>
    <t>Camisa manga longa</t>
  </si>
  <si>
    <t>Cinto de naylon</t>
  </si>
  <si>
    <t>1 ano</t>
  </si>
  <si>
    <t>Pares de Meias</t>
  </si>
  <si>
    <t>Jaqueta de frio ou Japona</t>
  </si>
  <si>
    <t>3 anos</t>
  </si>
  <si>
    <t>Capa de chuva</t>
  </si>
  <si>
    <t>Crachá</t>
  </si>
  <si>
    <t>Distintivo tipo broche</t>
  </si>
  <si>
    <t>Custo anual por vigilante</t>
  </si>
  <si>
    <t>Custo mensal por vigilante</t>
  </si>
  <si>
    <t>Preço unitário</t>
  </si>
  <si>
    <t>Quantidade de unidades do item</t>
  </si>
  <si>
    <t>Vida útil (em anos)</t>
  </si>
  <si>
    <t>Capa para Colete</t>
  </si>
  <si>
    <t>Revólver calibre 38</t>
  </si>
  <si>
    <t>Munição calibre 38</t>
  </si>
  <si>
    <t>Livro de Ocorrências</t>
  </si>
  <si>
    <t>Lanterna de Led recarregável 12 leds</t>
  </si>
  <si>
    <t>Cinto com coldre e baleiro</t>
  </si>
  <si>
    <t>Custo Anual dos Equipamentos</t>
  </si>
  <si>
    <t>Colete/baleiro</t>
  </si>
  <si>
    <t>09/2024</t>
  </si>
  <si>
    <t>Pregão Eletrônico nº</t>
  </si>
  <si>
    <t>Processo Administrativo nº</t>
  </si>
  <si>
    <t>01/2024</t>
  </si>
  <si>
    <t>2023/2024</t>
  </si>
  <si>
    <t>VIGILÂNCIA ARMADA MASCULINO - 44 HORAS SEMANAIS - COM ATÉ 44 HORAS EXTRAS</t>
  </si>
  <si>
    <t>Mococa/SP</t>
  </si>
  <si>
    <t>Data base da categoria (dia/mês/ano) - Sindivigilantes</t>
  </si>
  <si>
    <t>Cesta básica</t>
  </si>
  <si>
    <t>outros</t>
  </si>
  <si>
    <t>Par de Coturno</t>
  </si>
  <si>
    <t>Custo anual por item dos Equipamentos - 2 Postos</t>
  </si>
  <si>
    <t xml:space="preserve">Custo Anual por empregado </t>
  </si>
  <si>
    <t xml:space="preserve">Custo Mensal por empregado </t>
  </si>
  <si>
    <t>Hora extra (60%)</t>
  </si>
  <si>
    <t>Hora extra (100%)</t>
  </si>
  <si>
    <t>VALOR TOTAL POR POSTO (1 VIGILANTE) R$</t>
  </si>
  <si>
    <t>ANEXO VII - PLANILHA DE CUSTOS E FORMAÇÃO DE PREÇOS</t>
  </si>
  <si>
    <t>ANEXO IX - EQUIPAMENTO – SERVIÇO DE VIGILÂNCIA</t>
  </si>
  <si>
    <t>Cassetete</t>
  </si>
  <si>
    <t>Porta cassetete</t>
  </si>
  <si>
    <t>Apito plástico com cordão</t>
  </si>
  <si>
    <t>Rádio Comunicador</t>
  </si>
  <si>
    <t>Botton com bastão</t>
  </si>
  <si>
    <t>Quepe com emblema</t>
  </si>
  <si>
    <t>ANEXO VIII - UNIFORMES – SERVIÇO DE VIGILÂNCIA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</si>
</sst>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R$-416]\ #,##0.00;[Red]\-[$R$-416]\ #,##0.00"/>
    <numFmt numFmtId="165" formatCode="&quot;R$ &quot;#,##0.00;[Red]&quot;-R$ &quot;#,##0.00"/>
    <numFmt numFmtId="166" formatCode="&quot;R$ &quot;#,##0;[Red]&quot;-R$ &quot;#,##0"/>
    <numFmt numFmtId="167" formatCode="_-&quot;R$ &quot;* #,##0.00_-;&quot;-R$ &quot;* #,##0.00_-;_-&quot;R$ &quot;* \-??_-;_-@_-"/>
    <numFmt numFmtId="168" formatCode="[$R$-416]\ #,##0.00"/>
    <numFmt numFmtId="169" formatCode="[$R$-416]\ #,##0.00;[Red][$R$-416]\ #,##0.00"/>
    <numFmt numFmtId="170" formatCode="&quot;R$&quot;\ #,##0.00"/>
  </numFmts>
  <fonts count="12" x14ac:knownFonts="1">
    <font>
      <sz val="11"/>
      <color indexed="8"/>
      <name val="Calibri"/>
      <family val="2"/>
    </font>
    <font>
      <b/>
      <i/>
      <sz val="16"/>
      <color indexed="8"/>
      <name val="Calibri"/>
      <family val="2"/>
    </font>
    <font>
      <b/>
      <i/>
      <u/>
      <sz val="11"/>
      <color indexed="8"/>
      <name val="Calibri"/>
      <family val="2"/>
    </font>
    <font>
      <sz val="10"/>
      <color indexed="8"/>
      <name val="Calibri"/>
      <family val="2"/>
    </font>
    <font>
      <b/>
      <sz val="9"/>
      <color indexed="8"/>
      <name val="Calibri"/>
      <family val="2"/>
    </font>
    <font>
      <sz val="9"/>
      <color indexed="8"/>
      <name val="Calibri"/>
      <family val="2"/>
    </font>
    <font>
      <b/>
      <sz val="10"/>
      <color indexed="8"/>
      <name val="Calibri"/>
      <family val="2"/>
    </font>
    <font>
      <sz val="11"/>
      <color indexed="8"/>
      <name val="Calibri"/>
      <family val="2"/>
    </font>
    <font>
      <b/>
      <sz val="12"/>
      <color indexed="8"/>
      <name val="Times New Roman"/>
      <family val="1"/>
    </font>
    <font>
      <sz val="12"/>
      <color indexed="8"/>
      <name val="Times New Roman"/>
      <family val="1"/>
    </font>
    <font>
      <sz val="12"/>
      <name val="Times New Roman"/>
      <family val="1"/>
    </font>
    <font>
      <sz val="12"/>
      <color rgb="FFFF0000"/>
      <name val="Times New Roman"/>
      <family val="1"/>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s>
  <cellStyleXfs count="8">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167" fontId="7" fillId="0" borderId="0" applyFill="0" applyBorder="0" applyAlignment="0" applyProtection="0"/>
    <xf numFmtId="0" fontId="7" fillId="0" borderId="0" applyNumberFormat="0" applyBorder="0" applyProtection="0"/>
    <xf numFmtId="9" fontId="7" fillId="0" borderId="0" applyFill="0" applyBorder="0" applyAlignment="0" applyProtection="0"/>
    <xf numFmtId="0" fontId="2" fillId="0" borderId="0" applyNumberFormat="0" applyBorder="0" applyProtection="0"/>
    <xf numFmtId="164" fontId="2" fillId="0" borderId="0" applyBorder="0" applyProtection="0"/>
  </cellStyleXfs>
  <cellXfs count="107">
    <xf numFmtId="0" fontId="0" fillId="0" borderId="0" xfId="0"/>
    <xf numFmtId="4" fontId="0" fillId="0" borderId="0" xfId="0" applyNumberFormat="1" applyAlignment="1">
      <alignment horizontal="center"/>
    </xf>
    <xf numFmtId="0" fontId="8" fillId="3" borderId="9"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9" fillId="0" borderId="9" xfId="0" applyFont="1" applyBorder="1"/>
    <xf numFmtId="0" fontId="9" fillId="0" borderId="0" xfId="0" applyFont="1" applyBorder="1"/>
    <xf numFmtId="0" fontId="9" fillId="0" borderId="10" xfId="0" applyFont="1" applyBorder="1"/>
    <xf numFmtId="0" fontId="9" fillId="0" borderId="19" xfId="0" applyFont="1" applyBorder="1"/>
    <xf numFmtId="164" fontId="9" fillId="0" borderId="3" xfId="0" applyNumberFormat="1" applyFont="1" applyBorder="1" applyAlignment="1">
      <alignment horizontal="center"/>
    </xf>
    <xf numFmtId="0" fontId="9" fillId="0" borderId="3" xfId="0" applyFont="1" applyBorder="1" applyAlignment="1">
      <alignment horizontal="center"/>
    </xf>
    <xf numFmtId="169" fontId="9" fillId="0" borderId="13" xfId="0" applyNumberFormat="1" applyFont="1" applyBorder="1" applyAlignment="1">
      <alignment horizontal="center"/>
    </xf>
    <xf numFmtId="0" fontId="9" fillId="2" borderId="3" xfId="0" applyFont="1" applyFill="1" applyBorder="1" applyAlignment="1">
      <alignment horizontal="center"/>
    </xf>
    <xf numFmtId="164" fontId="9" fillId="0" borderId="0" xfId="0" applyNumberFormat="1" applyFont="1" applyBorder="1" applyAlignment="1">
      <alignment horizontal="center"/>
    </xf>
    <xf numFmtId="0" fontId="9" fillId="0" borderId="0" xfId="0" applyFont="1" applyBorder="1" applyAlignment="1">
      <alignment horizontal="center"/>
    </xf>
    <xf numFmtId="169" fontId="9" fillId="0" borderId="21" xfId="0" applyNumberFormat="1" applyFont="1" applyBorder="1" applyAlignment="1">
      <alignment horizontal="center"/>
    </xf>
    <xf numFmtId="0" fontId="8" fillId="0" borderId="19" xfId="0" applyFont="1" applyBorder="1" applyAlignment="1">
      <alignment horizontal="center"/>
    </xf>
    <xf numFmtId="0" fontId="8" fillId="0" borderId="3" xfId="0" applyFont="1" applyBorder="1" applyAlignment="1">
      <alignment horizontal="center"/>
    </xf>
    <xf numFmtId="169" fontId="8" fillId="0" borderId="13" xfId="0" applyNumberFormat="1" applyFont="1" applyBorder="1" applyAlignment="1">
      <alignment horizontal="center"/>
    </xf>
    <xf numFmtId="0" fontId="8" fillId="0" borderId="22" xfId="0" applyFont="1" applyBorder="1" applyAlignment="1">
      <alignment horizontal="center"/>
    </xf>
    <xf numFmtId="0" fontId="8" fillId="0" borderId="23" xfId="0" applyFont="1" applyBorder="1" applyAlignment="1">
      <alignment horizontal="center"/>
    </xf>
    <xf numFmtId="169" fontId="8" fillId="0" borderId="24" xfId="0" applyNumberFormat="1" applyFont="1" applyBorder="1" applyAlignment="1">
      <alignment horizontal="center"/>
    </xf>
    <xf numFmtId="168" fontId="9" fillId="0" borderId="13" xfId="0" applyNumberFormat="1" applyFont="1" applyBorder="1" applyAlignment="1">
      <alignment horizontal="center"/>
    </xf>
    <xf numFmtId="0" fontId="9" fillId="0" borderId="20" xfId="0" applyFont="1" applyBorder="1"/>
    <xf numFmtId="0" fontId="9" fillId="0" borderId="4" xfId="0" applyFont="1" applyBorder="1" applyAlignment="1">
      <alignment horizontal="center"/>
    </xf>
    <xf numFmtId="164" fontId="9" fillId="0" borderId="4" xfId="0" applyNumberFormat="1" applyFont="1" applyBorder="1" applyAlignment="1">
      <alignment horizontal="center"/>
    </xf>
    <xf numFmtId="168" fontId="9" fillId="0" borderId="21" xfId="0" applyNumberFormat="1" applyFont="1" applyBorder="1" applyAlignment="1">
      <alignment horizontal="center"/>
    </xf>
    <xf numFmtId="0" fontId="8" fillId="0" borderId="19" xfId="0" applyFont="1" applyBorder="1" applyAlignment="1">
      <alignment horizontal="right" vertical="center"/>
    </xf>
    <xf numFmtId="0" fontId="8" fillId="0" borderId="3" xfId="0" applyFont="1" applyBorder="1" applyAlignment="1">
      <alignment horizontal="right" vertical="center"/>
    </xf>
    <xf numFmtId="168" fontId="8" fillId="0" borderId="13" xfId="0" applyNumberFormat="1" applyFont="1" applyBorder="1" applyAlignment="1">
      <alignment horizontal="center"/>
    </xf>
    <xf numFmtId="0" fontId="8" fillId="0" borderId="22" xfId="0" applyFont="1" applyBorder="1" applyAlignment="1">
      <alignment horizontal="right" vertical="center"/>
    </xf>
    <xf numFmtId="0" fontId="8" fillId="0" borderId="23" xfId="0" applyFont="1" applyBorder="1" applyAlignment="1">
      <alignment horizontal="right" vertical="center"/>
    </xf>
    <xf numFmtId="168" fontId="8" fillId="0" borderId="24" xfId="0" applyNumberFormat="1" applyFont="1" applyBorder="1" applyAlignment="1">
      <alignment horizontal="center"/>
    </xf>
    <xf numFmtId="4" fontId="9" fillId="0" borderId="10" xfId="0" applyNumberFormat="1" applyFont="1" applyBorder="1" applyAlignment="1">
      <alignment horizontal="center"/>
    </xf>
    <xf numFmtId="0" fontId="8" fillId="0" borderId="9" xfId="0" applyFont="1" applyBorder="1"/>
    <xf numFmtId="49" fontId="9" fillId="0" borderId="0" xfId="0" applyNumberFormat="1" applyFont="1" applyBorder="1" applyAlignment="1">
      <alignment horizontal="left"/>
    </xf>
    <xf numFmtId="49" fontId="9" fillId="0" borderId="10" xfId="0" applyNumberFormat="1" applyFont="1" applyBorder="1" applyAlignment="1">
      <alignment horizontal="left"/>
    </xf>
    <xf numFmtId="0" fontId="9" fillId="0" borderId="11" xfId="0" applyFont="1" applyBorder="1" applyAlignment="1">
      <alignment horizontal="center" vertical="center"/>
    </xf>
    <xf numFmtId="0" fontId="9" fillId="0" borderId="1" xfId="0" applyFont="1" applyBorder="1" applyAlignment="1">
      <alignment horizontal="left" vertical="center" wrapText="1"/>
    </xf>
    <xf numFmtId="14" fontId="9" fillId="0" borderId="12" xfId="0" applyNumberFormat="1" applyFont="1" applyBorder="1" applyAlignment="1">
      <alignment horizontal="center"/>
    </xf>
    <xf numFmtId="4" fontId="9" fillId="0" borderId="12" xfId="0" applyNumberFormat="1" applyFont="1" applyBorder="1" applyAlignment="1">
      <alignment horizont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xf>
    <xf numFmtId="0" fontId="9" fillId="0" borderId="1" xfId="0" applyFont="1" applyBorder="1"/>
    <xf numFmtId="164" fontId="9" fillId="0" borderId="2" xfId="0" applyNumberFormat="1" applyFont="1" applyBorder="1" applyAlignment="1">
      <alignment horizontal="center" vertical="center"/>
    </xf>
    <xf numFmtId="164" fontId="9" fillId="0" borderId="13" xfId="0" applyNumberFormat="1" applyFont="1" applyBorder="1" applyAlignment="1">
      <alignment horizontal="center" vertical="center"/>
    </xf>
    <xf numFmtId="14" fontId="9" fillId="0" borderId="1" xfId="0" applyNumberFormat="1" applyFont="1" applyBorder="1" applyAlignment="1">
      <alignment horizontal="center" vertical="center"/>
    </xf>
    <xf numFmtId="14" fontId="9" fillId="0" borderId="12" xfId="0" applyNumberFormat="1" applyFont="1" applyBorder="1" applyAlignment="1">
      <alignment horizontal="center" vertical="center"/>
    </xf>
    <xf numFmtId="0" fontId="8" fillId="0" borderId="11" xfId="0" applyFont="1" applyBorder="1" applyAlignment="1">
      <alignment horizontal="center"/>
    </xf>
    <xf numFmtId="0" fontId="8" fillId="0" borderId="1" xfId="0" applyFont="1" applyBorder="1" applyAlignment="1">
      <alignment horizontal="center" vertical="center"/>
    </xf>
    <xf numFmtId="4" fontId="8" fillId="0" borderId="12" xfId="0" applyNumberFormat="1" applyFont="1" applyBorder="1" applyAlignment="1">
      <alignment horizont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8" fillId="0" borderId="1" xfId="0" applyFont="1" applyBorder="1" applyAlignment="1">
      <alignment horizontal="right" vertical="center"/>
    </xf>
    <xf numFmtId="0" fontId="8" fillId="0" borderId="11" xfId="0" applyFont="1" applyBorder="1" applyAlignment="1">
      <alignment horizontal="right" vertical="center"/>
    </xf>
    <xf numFmtId="0" fontId="8" fillId="3" borderId="9" xfId="0" applyFont="1" applyFill="1" applyBorder="1" applyAlignment="1">
      <alignment horizontal="center"/>
    </xf>
    <xf numFmtId="0" fontId="8" fillId="3" borderId="0" xfId="0" applyFont="1" applyFill="1" applyBorder="1" applyAlignment="1">
      <alignment horizontal="center"/>
    </xf>
    <xf numFmtId="0" fontId="8" fillId="3" borderId="10" xfId="0" applyFont="1" applyFill="1" applyBorder="1" applyAlignment="1">
      <alignment horizontal="center"/>
    </xf>
    <xf numFmtId="0" fontId="8" fillId="0" borderId="1" xfId="0" applyFont="1" applyBorder="1" applyAlignment="1">
      <alignment horizontal="center"/>
    </xf>
    <xf numFmtId="165" fontId="9" fillId="0" borderId="1" xfId="0" applyNumberFormat="1" applyFont="1" applyBorder="1" applyAlignment="1">
      <alignment horizontal="center"/>
    </xf>
    <xf numFmtId="170" fontId="9" fillId="0" borderId="12" xfId="0" applyNumberFormat="1" applyFont="1" applyBorder="1" applyAlignment="1">
      <alignment horizontal="center"/>
    </xf>
    <xf numFmtId="170" fontId="9" fillId="0" borderId="1" xfId="3" applyNumberFormat="1" applyFont="1" applyBorder="1" applyAlignment="1">
      <alignment horizontal="center"/>
    </xf>
    <xf numFmtId="0" fontId="10" fillId="0" borderId="1" xfId="0" applyFont="1" applyBorder="1"/>
    <xf numFmtId="0" fontId="11" fillId="0" borderId="1" xfId="0" applyFont="1" applyBorder="1"/>
    <xf numFmtId="167" fontId="9" fillId="0" borderId="1" xfId="3" applyFont="1" applyBorder="1" applyAlignment="1">
      <alignment horizontal="center"/>
    </xf>
    <xf numFmtId="166" fontId="9" fillId="0" borderId="1" xfId="5" applyNumberFormat="1" applyFont="1" applyFill="1" applyBorder="1" applyAlignment="1" applyProtection="1">
      <alignment horizontal="center"/>
    </xf>
    <xf numFmtId="170" fontId="8" fillId="0" borderId="12" xfId="0" applyNumberFormat="1" applyFont="1" applyBorder="1" applyAlignment="1">
      <alignment horizontal="center"/>
    </xf>
    <xf numFmtId="0" fontId="8" fillId="2" borderId="11" xfId="0" applyFont="1" applyFill="1" applyBorder="1" applyAlignment="1">
      <alignment horizontal="center"/>
    </xf>
    <xf numFmtId="0" fontId="8" fillId="2" borderId="1" xfId="0" applyFont="1" applyFill="1" applyBorder="1"/>
    <xf numFmtId="0" fontId="8" fillId="2" borderId="1" xfId="0" applyFont="1" applyFill="1" applyBorder="1" applyAlignment="1">
      <alignment horizontal="center"/>
    </xf>
    <xf numFmtId="4" fontId="8" fillId="2" borderId="12" xfId="0" applyNumberFormat="1" applyFont="1" applyFill="1" applyBorder="1" applyAlignment="1">
      <alignment horizontal="center"/>
    </xf>
    <xf numFmtId="10" fontId="9" fillId="0" borderId="1" xfId="0" applyNumberFormat="1" applyFont="1" applyBorder="1" applyAlignment="1">
      <alignment horizontal="center"/>
    </xf>
    <xf numFmtId="10" fontId="8" fillId="0" borderId="1" xfId="0" applyNumberFormat="1" applyFont="1" applyBorder="1" applyAlignment="1">
      <alignment horizontal="center"/>
    </xf>
    <xf numFmtId="0" fontId="8" fillId="0" borderId="11" xfId="0" applyFont="1" applyBorder="1" applyAlignment="1">
      <alignment horizontal="right"/>
    </xf>
    <xf numFmtId="0" fontId="8" fillId="0" borderId="1" xfId="0" applyFont="1" applyBorder="1" applyAlignment="1">
      <alignment horizontal="right"/>
    </xf>
    <xf numFmtId="0" fontId="9" fillId="0" borderId="1" xfId="0" applyFont="1" applyBorder="1" applyAlignment="1">
      <alignment wrapText="1"/>
    </xf>
    <xf numFmtId="10" fontId="9" fillId="0" borderId="1" xfId="0" applyNumberFormat="1" applyFont="1" applyBorder="1" applyAlignment="1">
      <alignment horizontal="center" vertical="center"/>
    </xf>
    <xf numFmtId="170" fontId="9" fillId="0" borderId="12" xfId="0" applyNumberFormat="1" applyFont="1" applyBorder="1" applyAlignment="1">
      <alignment horizontal="center" vertical="center"/>
    </xf>
    <xf numFmtId="0" fontId="9" fillId="0" borderId="1" xfId="0" applyFont="1" applyBorder="1" applyAlignment="1">
      <alignment horizontal="center"/>
    </xf>
    <xf numFmtId="9" fontId="9" fillId="0" borderId="1" xfId="0" applyNumberFormat="1" applyFont="1" applyBorder="1" applyAlignment="1">
      <alignment horizontal="center"/>
    </xf>
    <xf numFmtId="0" fontId="9" fillId="0" borderId="2" xfId="0" applyFont="1" applyBorder="1" applyAlignment="1">
      <alignment wrapText="1"/>
    </xf>
    <xf numFmtId="0" fontId="8" fillId="0" borderId="1" xfId="0" applyFont="1" applyBorder="1" applyAlignment="1">
      <alignment horizontal="left" vertical="center"/>
    </xf>
    <xf numFmtId="0" fontId="8" fillId="0" borderId="1" xfId="0" applyFont="1" applyBorder="1" applyAlignment="1">
      <alignment horizontal="center"/>
    </xf>
    <xf numFmtId="4" fontId="8" fillId="0" borderId="14" xfId="0" applyNumberFormat="1" applyFont="1" applyBorder="1" applyAlignment="1">
      <alignment horizontal="center"/>
    </xf>
    <xf numFmtId="10" fontId="9" fillId="0" borderId="2" xfId="0" applyNumberFormat="1" applyFont="1" applyBorder="1" applyAlignment="1">
      <alignment horizontal="center"/>
    </xf>
    <xf numFmtId="0" fontId="9" fillId="0" borderId="11" xfId="0" applyFont="1" applyBorder="1"/>
    <xf numFmtId="4" fontId="9" fillId="0" borderId="2" xfId="0" applyNumberFormat="1" applyFont="1" applyBorder="1" applyAlignment="1">
      <alignment horizontal="center"/>
    </xf>
    <xf numFmtId="4" fontId="8" fillId="0" borderId="15" xfId="0" applyNumberFormat="1" applyFont="1" applyBorder="1" applyAlignment="1">
      <alignment horizontal="center"/>
    </xf>
    <xf numFmtId="0" fontId="8" fillId="3" borderId="11" xfId="0" applyFont="1" applyFill="1" applyBorder="1" applyAlignment="1">
      <alignment horizontal="right"/>
    </xf>
    <xf numFmtId="0" fontId="8" fillId="3" borderId="1" xfId="0" applyFont="1" applyFill="1" applyBorder="1" applyAlignment="1">
      <alignment horizontal="right"/>
    </xf>
    <xf numFmtId="4" fontId="8" fillId="3" borderId="12" xfId="0" applyNumberFormat="1" applyFont="1" applyFill="1" applyBorder="1" applyAlignment="1">
      <alignment horizontal="center"/>
    </xf>
    <xf numFmtId="0" fontId="8" fillId="3" borderId="16" xfId="0" applyFont="1" applyFill="1" applyBorder="1" applyAlignment="1">
      <alignment horizontal="right"/>
    </xf>
    <xf numFmtId="0" fontId="8" fillId="3" borderId="17" xfId="0" applyFont="1" applyFill="1" applyBorder="1" applyAlignment="1">
      <alignment horizontal="right"/>
    </xf>
    <xf numFmtId="4" fontId="8" fillId="3" borderId="18" xfId="0" applyNumberFormat="1" applyFont="1" applyFill="1" applyBorder="1" applyAlignment="1">
      <alignment horizontal="center"/>
    </xf>
  </cellXfs>
  <cellStyles count="8">
    <cellStyle name="Heading 3" xfId="1" xr:uid="{00000000-0005-0000-0000-000000000000}"/>
    <cellStyle name="Heading1" xfId="2" xr:uid="{00000000-0005-0000-0000-000001000000}"/>
    <cellStyle name="Moeda" xfId="3" builtinId="4"/>
    <cellStyle name="Normal" xfId="0" builtinId="0"/>
    <cellStyle name="Normal 2" xfId="4" xr:uid="{00000000-0005-0000-0000-000004000000}"/>
    <cellStyle name="Porcentagem" xfId="5" builtinId="5"/>
    <cellStyle name="Result" xfId="6" xr:uid="{00000000-0005-0000-0000-000006000000}"/>
    <cellStyle name="Result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8"/>
  <sheetViews>
    <sheetView tabSelected="1" workbookViewId="0">
      <selection sqref="A1:D138"/>
    </sheetView>
  </sheetViews>
  <sheetFormatPr defaultColWidth="9" defaultRowHeight="14.4" x14ac:dyDescent="0.3"/>
  <cols>
    <col min="1" max="1" width="24" customWidth="1"/>
    <col min="2" max="2" width="61.5546875" customWidth="1"/>
    <col min="3" max="3" width="16.109375" customWidth="1"/>
    <col min="4" max="4" width="17" style="1" customWidth="1"/>
    <col min="5" max="5" width="12.109375" customWidth="1"/>
  </cols>
  <sheetData>
    <row r="1" spans="1:4" ht="15.6" x14ac:dyDescent="0.3">
      <c r="A1" s="8" t="s">
        <v>160</v>
      </c>
      <c r="B1" s="9"/>
      <c r="C1" s="9"/>
      <c r="D1" s="10"/>
    </row>
    <row r="2" spans="1:4" ht="15.6" x14ac:dyDescent="0.3">
      <c r="A2" s="11"/>
      <c r="B2" s="12"/>
      <c r="C2" s="12"/>
      <c r="D2" s="39"/>
    </row>
    <row r="3" spans="1:4" ht="20.85" customHeight="1" x14ac:dyDescent="0.3">
      <c r="A3" s="40" t="s">
        <v>145</v>
      </c>
      <c r="B3" s="41" t="s">
        <v>143</v>
      </c>
      <c r="C3" s="41"/>
      <c r="D3" s="42"/>
    </row>
    <row r="4" spans="1:4" ht="15.6" x14ac:dyDescent="0.3">
      <c r="A4" s="40" t="s">
        <v>144</v>
      </c>
      <c r="B4" s="41" t="s">
        <v>146</v>
      </c>
      <c r="C4" s="41"/>
      <c r="D4" s="42"/>
    </row>
    <row r="5" spans="1:4" ht="15.6" x14ac:dyDescent="0.3">
      <c r="A5" s="11"/>
      <c r="B5" s="12"/>
      <c r="C5" s="12"/>
      <c r="D5" s="39"/>
    </row>
    <row r="6" spans="1:4" ht="15.6" x14ac:dyDescent="0.3">
      <c r="A6" s="2" t="s">
        <v>0</v>
      </c>
      <c r="B6" s="3"/>
      <c r="C6" s="3"/>
      <c r="D6" s="4"/>
    </row>
    <row r="7" spans="1:4" ht="15" customHeight="1" x14ac:dyDescent="0.3">
      <c r="A7" s="43" t="s">
        <v>1</v>
      </c>
      <c r="B7" s="44" t="s">
        <v>2</v>
      </c>
      <c r="C7" s="44"/>
      <c r="D7" s="45"/>
    </row>
    <row r="8" spans="1:4" ht="15" customHeight="1" x14ac:dyDescent="0.3">
      <c r="A8" s="43" t="s">
        <v>3</v>
      </c>
      <c r="B8" s="44" t="s">
        <v>4</v>
      </c>
      <c r="C8" s="44"/>
      <c r="D8" s="46" t="s">
        <v>149</v>
      </c>
    </row>
    <row r="9" spans="1:4" ht="15" customHeight="1" x14ac:dyDescent="0.3">
      <c r="A9" s="43" t="s">
        <v>5</v>
      </c>
      <c r="B9" s="44" t="s">
        <v>6</v>
      </c>
      <c r="C9" s="44"/>
      <c r="D9" s="47" t="s">
        <v>147</v>
      </c>
    </row>
    <row r="10" spans="1:4" ht="15" customHeight="1" x14ac:dyDescent="0.3">
      <c r="A10" s="43" t="s">
        <v>7</v>
      </c>
      <c r="B10" s="44" t="s">
        <v>8</v>
      </c>
      <c r="C10" s="44"/>
      <c r="D10" s="46" t="s">
        <v>9</v>
      </c>
    </row>
    <row r="11" spans="1:4" ht="15.6" x14ac:dyDescent="0.3">
      <c r="A11" s="11"/>
      <c r="B11" s="12"/>
      <c r="C11" s="12"/>
      <c r="D11" s="39"/>
    </row>
    <row r="12" spans="1:4" ht="15.6" x14ac:dyDescent="0.3">
      <c r="A12" s="2" t="s">
        <v>10</v>
      </c>
      <c r="B12" s="3"/>
      <c r="C12" s="3"/>
      <c r="D12" s="4"/>
    </row>
    <row r="13" spans="1:4" ht="30" customHeight="1" x14ac:dyDescent="0.3">
      <c r="A13" s="43" t="s">
        <v>11</v>
      </c>
      <c r="B13" s="48" t="s">
        <v>12</v>
      </c>
      <c r="C13" s="49" t="s">
        <v>13</v>
      </c>
      <c r="D13" s="50"/>
    </row>
    <row r="14" spans="1:4" ht="78" x14ac:dyDescent="0.3">
      <c r="A14" s="51" t="s">
        <v>148</v>
      </c>
      <c r="B14" s="48" t="s">
        <v>14</v>
      </c>
      <c r="C14" s="52">
        <v>1</v>
      </c>
      <c r="D14" s="53"/>
    </row>
    <row r="15" spans="1:4" ht="15.6" x14ac:dyDescent="0.3">
      <c r="A15" s="11"/>
      <c r="B15" s="12"/>
      <c r="C15" s="12"/>
      <c r="D15" s="39"/>
    </row>
    <row r="16" spans="1:4" ht="15.6" x14ac:dyDescent="0.3">
      <c r="A16" s="2" t="s">
        <v>15</v>
      </c>
      <c r="B16" s="3"/>
      <c r="C16" s="3"/>
      <c r="D16" s="4"/>
    </row>
    <row r="17" spans="1:4" ht="15.6" x14ac:dyDescent="0.3">
      <c r="A17" s="54">
        <v>1</v>
      </c>
      <c r="B17" s="55" t="s">
        <v>16</v>
      </c>
      <c r="C17" s="52" t="s">
        <v>17</v>
      </c>
      <c r="D17" s="53"/>
    </row>
    <row r="18" spans="1:4" ht="15.6" x14ac:dyDescent="0.3">
      <c r="A18" s="54">
        <v>2</v>
      </c>
      <c r="B18" s="55" t="s">
        <v>18</v>
      </c>
      <c r="C18" s="56">
        <v>2045.92</v>
      </c>
      <c r="D18" s="57"/>
    </row>
    <row r="19" spans="1:4" ht="15.6" x14ac:dyDescent="0.3">
      <c r="A19" s="54">
        <v>3</v>
      </c>
      <c r="B19" s="55" t="s">
        <v>19</v>
      </c>
      <c r="C19" s="52" t="s">
        <v>20</v>
      </c>
      <c r="D19" s="53"/>
    </row>
    <row r="20" spans="1:4" ht="15.6" x14ac:dyDescent="0.3">
      <c r="A20" s="54">
        <v>4</v>
      </c>
      <c r="B20" s="55" t="s">
        <v>150</v>
      </c>
      <c r="C20" s="58">
        <v>45292</v>
      </c>
      <c r="D20" s="59"/>
    </row>
    <row r="21" spans="1:4" ht="15.6" x14ac:dyDescent="0.3">
      <c r="A21" s="11"/>
      <c r="B21" s="12"/>
      <c r="C21" s="12"/>
      <c r="D21" s="39"/>
    </row>
    <row r="22" spans="1:4" ht="15.6" x14ac:dyDescent="0.3">
      <c r="A22" s="2" t="s">
        <v>21</v>
      </c>
      <c r="B22" s="3"/>
      <c r="C22" s="3"/>
      <c r="D22" s="4"/>
    </row>
    <row r="23" spans="1:4" ht="15.6" x14ac:dyDescent="0.3">
      <c r="A23" s="11"/>
      <c r="B23" s="12"/>
      <c r="C23" s="12"/>
      <c r="D23" s="39"/>
    </row>
    <row r="24" spans="1:4" ht="15.6" x14ac:dyDescent="0.3">
      <c r="A24" s="60">
        <v>1</v>
      </c>
      <c r="B24" s="61" t="s">
        <v>22</v>
      </c>
      <c r="C24" s="61"/>
      <c r="D24" s="62" t="s">
        <v>23</v>
      </c>
    </row>
    <row r="25" spans="1:4" ht="15.6" x14ac:dyDescent="0.3">
      <c r="A25" s="54" t="s">
        <v>1</v>
      </c>
      <c r="B25" s="63" t="s">
        <v>24</v>
      </c>
      <c r="C25" s="63"/>
      <c r="D25" s="46">
        <v>0</v>
      </c>
    </row>
    <row r="26" spans="1:4" ht="15.6" x14ac:dyDescent="0.3">
      <c r="A26" s="54" t="s">
        <v>3</v>
      </c>
      <c r="B26" s="64" t="s">
        <v>157</v>
      </c>
      <c r="C26" s="65"/>
      <c r="D26" s="46">
        <v>0</v>
      </c>
    </row>
    <row r="27" spans="1:4" ht="15.6" x14ac:dyDescent="0.3">
      <c r="A27" s="54" t="s">
        <v>5</v>
      </c>
      <c r="B27" s="64" t="s">
        <v>158</v>
      </c>
      <c r="C27" s="65"/>
      <c r="D27" s="46">
        <v>0</v>
      </c>
    </row>
    <row r="28" spans="1:4" ht="15.6" x14ac:dyDescent="0.3">
      <c r="A28" s="54" t="s">
        <v>3</v>
      </c>
      <c r="B28" s="63" t="s">
        <v>25</v>
      </c>
      <c r="C28" s="63"/>
      <c r="D28" s="46">
        <f>D25*0.3</f>
        <v>0</v>
      </c>
    </row>
    <row r="29" spans="1:4" ht="15.6" x14ac:dyDescent="0.3">
      <c r="A29" s="54" t="s">
        <v>5</v>
      </c>
      <c r="B29" s="63" t="s">
        <v>26</v>
      </c>
      <c r="C29" s="63"/>
      <c r="D29" s="46">
        <v>0</v>
      </c>
    </row>
    <row r="30" spans="1:4" ht="15.6" x14ac:dyDescent="0.3">
      <c r="A30" s="54" t="s">
        <v>7</v>
      </c>
      <c r="B30" s="63" t="s">
        <v>27</v>
      </c>
      <c r="C30" s="63"/>
      <c r="D30" s="46">
        <f>((D25+D28)/187)*105*0.4</f>
        <v>0</v>
      </c>
    </row>
    <row r="31" spans="1:4" ht="15.6" x14ac:dyDescent="0.3">
      <c r="A31" s="54" t="s">
        <v>28</v>
      </c>
      <c r="B31" s="63" t="s">
        <v>29</v>
      </c>
      <c r="C31" s="63"/>
      <c r="D31" s="46">
        <v>0</v>
      </c>
    </row>
    <row r="32" spans="1:4" ht="15.6" x14ac:dyDescent="0.3">
      <c r="A32" s="54" t="s">
        <v>30</v>
      </c>
      <c r="B32" s="63" t="s">
        <v>31</v>
      </c>
      <c r="C32" s="63"/>
      <c r="D32" s="46">
        <f>((D25+D28)/187)*1.6*15</f>
        <v>0</v>
      </c>
    </row>
    <row r="33" spans="1:4" ht="15.6" x14ac:dyDescent="0.3">
      <c r="A33" s="54" t="s">
        <v>32</v>
      </c>
      <c r="B33" s="63" t="s">
        <v>33</v>
      </c>
      <c r="C33" s="63"/>
      <c r="D33" s="46">
        <v>0</v>
      </c>
    </row>
    <row r="34" spans="1:4" ht="15.6" x14ac:dyDescent="0.3">
      <c r="A34" s="54" t="s">
        <v>34</v>
      </c>
      <c r="B34" s="63" t="s">
        <v>35</v>
      </c>
      <c r="C34" s="63"/>
      <c r="D34" s="46">
        <f>(D30/25)*5</f>
        <v>0</v>
      </c>
    </row>
    <row r="35" spans="1:4" ht="15.6" x14ac:dyDescent="0.3">
      <c r="A35" s="54"/>
      <c r="B35" s="66" t="s">
        <v>36</v>
      </c>
      <c r="C35" s="66"/>
      <c r="D35" s="46">
        <f>SUM(D25:D34)</f>
        <v>0</v>
      </c>
    </row>
    <row r="36" spans="1:4" ht="15.6" x14ac:dyDescent="0.3">
      <c r="A36" s="67" t="s">
        <v>37</v>
      </c>
      <c r="B36" s="66"/>
      <c r="C36" s="66"/>
      <c r="D36" s="62">
        <f>SUM(D25:D31,D33:D34)</f>
        <v>0</v>
      </c>
    </row>
    <row r="37" spans="1:4" ht="15.6" x14ac:dyDescent="0.3">
      <c r="A37" s="11"/>
      <c r="B37" s="12"/>
      <c r="C37" s="12"/>
      <c r="D37" s="39"/>
    </row>
    <row r="38" spans="1:4" ht="15.6" x14ac:dyDescent="0.3">
      <c r="A38" s="68" t="s">
        <v>38</v>
      </c>
      <c r="B38" s="69"/>
      <c r="C38" s="69"/>
      <c r="D38" s="70"/>
    </row>
    <row r="39" spans="1:4" ht="15.6" x14ac:dyDescent="0.3">
      <c r="A39" s="11"/>
      <c r="B39" s="12"/>
      <c r="C39" s="12"/>
      <c r="D39" s="39"/>
    </row>
    <row r="40" spans="1:4" ht="15.6" x14ac:dyDescent="0.3">
      <c r="A40" s="60">
        <v>2</v>
      </c>
      <c r="B40" s="71" t="s">
        <v>39</v>
      </c>
      <c r="C40" s="71"/>
      <c r="D40" s="62" t="s">
        <v>23</v>
      </c>
    </row>
    <row r="41" spans="1:4" ht="15.6" x14ac:dyDescent="0.3">
      <c r="A41" s="54" t="s">
        <v>1</v>
      </c>
      <c r="B41" s="55" t="s">
        <v>40</v>
      </c>
      <c r="C41" s="72">
        <v>0</v>
      </c>
      <c r="D41" s="73">
        <v>0</v>
      </c>
    </row>
    <row r="42" spans="1:4" ht="15.6" x14ac:dyDescent="0.3">
      <c r="A42" s="54" t="s">
        <v>3</v>
      </c>
      <c r="B42" s="55" t="s">
        <v>41</v>
      </c>
      <c r="C42" s="72">
        <v>0</v>
      </c>
      <c r="D42" s="73">
        <v>0</v>
      </c>
    </row>
    <row r="43" spans="1:4" ht="15.6" x14ac:dyDescent="0.3">
      <c r="A43" s="54" t="s">
        <v>5</v>
      </c>
      <c r="B43" s="55" t="s">
        <v>42</v>
      </c>
      <c r="C43" s="74">
        <v>0</v>
      </c>
      <c r="D43" s="73">
        <v>0</v>
      </c>
    </row>
    <row r="44" spans="1:4" ht="15.6" x14ac:dyDescent="0.3">
      <c r="A44" s="54" t="s">
        <v>7</v>
      </c>
      <c r="B44" s="75" t="s">
        <v>151</v>
      </c>
      <c r="C44" s="74">
        <v>0</v>
      </c>
      <c r="D44" s="73">
        <v>0</v>
      </c>
    </row>
    <row r="45" spans="1:4" ht="15.6" x14ac:dyDescent="0.3">
      <c r="A45" s="54" t="s">
        <v>28</v>
      </c>
      <c r="B45" s="55" t="s">
        <v>43</v>
      </c>
      <c r="C45" s="74">
        <v>0</v>
      </c>
      <c r="D45" s="73">
        <v>0</v>
      </c>
    </row>
    <row r="46" spans="1:4" ht="15.6" x14ac:dyDescent="0.3">
      <c r="A46" s="54" t="s">
        <v>30</v>
      </c>
      <c r="B46" s="75" t="s">
        <v>152</v>
      </c>
      <c r="C46" s="74">
        <v>0</v>
      </c>
      <c r="D46" s="73">
        <v>0</v>
      </c>
    </row>
    <row r="47" spans="1:4" ht="15.6" x14ac:dyDescent="0.3">
      <c r="A47" s="54" t="s">
        <v>44</v>
      </c>
      <c r="B47" s="76"/>
      <c r="C47" s="77"/>
      <c r="D47" s="73">
        <v>0</v>
      </c>
    </row>
    <row r="48" spans="1:4" ht="15.6" x14ac:dyDescent="0.3">
      <c r="A48" s="54" t="s">
        <v>32</v>
      </c>
      <c r="B48" s="76"/>
      <c r="C48" s="77"/>
      <c r="D48" s="73">
        <v>0</v>
      </c>
    </row>
    <row r="49" spans="1:4" ht="15.6" x14ac:dyDescent="0.3">
      <c r="A49" s="54" t="s">
        <v>34</v>
      </c>
      <c r="B49" s="76"/>
      <c r="C49" s="78"/>
      <c r="D49" s="73">
        <v>0</v>
      </c>
    </row>
    <row r="50" spans="1:4" ht="15.6" x14ac:dyDescent="0.3">
      <c r="A50" s="67" t="s">
        <v>36</v>
      </c>
      <c r="B50" s="66"/>
      <c r="C50" s="66"/>
      <c r="D50" s="79">
        <f>SUM(D41:D49)</f>
        <v>0</v>
      </c>
    </row>
    <row r="51" spans="1:4" ht="15.6" x14ac:dyDescent="0.3">
      <c r="A51" s="11"/>
      <c r="B51" s="12"/>
      <c r="C51" s="12"/>
      <c r="D51" s="39"/>
    </row>
    <row r="52" spans="1:4" ht="15.6" x14ac:dyDescent="0.3">
      <c r="A52" s="68" t="s">
        <v>45</v>
      </c>
      <c r="B52" s="69"/>
      <c r="C52" s="69"/>
      <c r="D52" s="70"/>
    </row>
    <row r="53" spans="1:4" ht="15.6" x14ac:dyDescent="0.3">
      <c r="A53" s="11"/>
      <c r="B53" s="12"/>
      <c r="C53" s="12"/>
      <c r="D53" s="39"/>
    </row>
    <row r="54" spans="1:4" ht="15.6" x14ac:dyDescent="0.3">
      <c r="A54" s="60">
        <v>3</v>
      </c>
      <c r="B54" s="71" t="s">
        <v>46</v>
      </c>
      <c r="C54" s="71"/>
      <c r="D54" s="62" t="s">
        <v>23</v>
      </c>
    </row>
    <row r="55" spans="1:4" ht="15.6" x14ac:dyDescent="0.3">
      <c r="A55" s="54" t="s">
        <v>1</v>
      </c>
      <c r="B55" s="63" t="s">
        <v>47</v>
      </c>
      <c r="C55" s="63"/>
      <c r="D55" s="73">
        <v>0</v>
      </c>
    </row>
    <row r="56" spans="1:4" ht="15.6" x14ac:dyDescent="0.3">
      <c r="A56" s="54" t="s">
        <v>3</v>
      </c>
      <c r="B56" s="63" t="s">
        <v>48</v>
      </c>
      <c r="C56" s="63"/>
      <c r="D56" s="73">
        <v>0</v>
      </c>
    </row>
    <row r="57" spans="1:4" ht="15.6" x14ac:dyDescent="0.3">
      <c r="A57" s="54" t="s">
        <v>5</v>
      </c>
      <c r="B57" s="63" t="s">
        <v>49</v>
      </c>
      <c r="C57" s="63"/>
      <c r="D57" s="73">
        <v>0</v>
      </c>
    </row>
    <row r="58" spans="1:4" ht="15.6" x14ac:dyDescent="0.3">
      <c r="A58" s="54" t="s">
        <v>7</v>
      </c>
      <c r="B58" s="63" t="s">
        <v>50</v>
      </c>
      <c r="C58" s="63"/>
      <c r="D58" s="73">
        <v>0</v>
      </c>
    </row>
    <row r="59" spans="1:4" ht="15.6" x14ac:dyDescent="0.3">
      <c r="A59" s="67" t="s">
        <v>36</v>
      </c>
      <c r="B59" s="66"/>
      <c r="C59" s="66"/>
      <c r="D59" s="79">
        <f>SUM(D55:D58)</f>
        <v>0</v>
      </c>
    </row>
    <row r="60" spans="1:4" ht="15.6" x14ac:dyDescent="0.3">
      <c r="A60" s="11"/>
      <c r="B60" s="12"/>
      <c r="C60" s="12"/>
      <c r="D60" s="39"/>
    </row>
    <row r="61" spans="1:4" ht="15.6" x14ac:dyDescent="0.3">
      <c r="A61" s="68" t="s">
        <v>51</v>
      </c>
      <c r="B61" s="69"/>
      <c r="C61" s="69"/>
      <c r="D61" s="70"/>
    </row>
    <row r="62" spans="1:4" ht="15.6" x14ac:dyDescent="0.3">
      <c r="A62" s="11"/>
      <c r="B62" s="12"/>
      <c r="C62" s="12"/>
      <c r="D62" s="39"/>
    </row>
    <row r="63" spans="1:4" ht="15.6" x14ac:dyDescent="0.3">
      <c r="A63" s="80" t="s">
        <v>52</v>
      </c>
      <c r="B63" s="81" t="s">
        <v>53</v>
      </c>
      <c r="C63" s="82" t="s">
        <v>54</v>
      </c>
      <c r="D63" s="83" t="s">
        <v>23</v>
      </c>
    </row>
    <row r="64" spans="1:4" ht="15.6" x14ac:dyDescent="0.3">
      <c r="A64" s="54" t="s">
        <v>1</v>
      </c>
      <c r="B64" s="55" t="s">
        <v>55</v>
      </c>
      <c r="C64" s="84"/>
      <c r="D64" s="73">
        <f t="shared" ref="D64:D71" si="0">$D$36*C64</f>
        <v>0</v>
      </c>
    </row>
    <row r="65" spans="1:4" ht="15.6" x14ac:dyDescent="0.3">
      <c r="A65" s="54" t="s">
        <v>3</v>
      </c>
      <c r="B65" s="55" t="s">
        <v>56</v>
      </c>
      <c r="C65" s="84"/>
      <c r="D65" s="73">
        <f t="shared" si="0"/>
        <v>0</v>
      </c>
    </row>
    <row r="66" spans="1:4" ht="15.6" x14ac:dyDescent="0.3">
      <c r="A66" s="54" t="s">
        <v>5</v>
      </c>
      <c r="B66" s="55" t="s">
        <v>57</v>
      </c>
      <c r="C66" s="84"/>
      <c r="D66" s="73">
        <f t="shared" si="0"/>
        <v>0</v>
      </c>
    </row>
    <row r="67" spans="1:4" ht="15.6" x14ac:dyDescent="0.3">
      <c r="A67" s="54" t="s">
        <v>7</v>
      </c>
      <c r="B67" s="55" t="s">
        <v>58</v>
      </c>
      <c r="C67" s="84"/>
      <c r="D67" s="73">
        <f t="shared" si="0"/>
        <v>0</v>
      </c>
    </row>
    <row r="68" spans="1:4" ht="15.6" x14ac:dyDescent="0.3">
      <c r="A68" s="54" t="s">
        <v>28</v>
      </c>
      <c r="B68" s="55" t="s">
        <v>59</v>
      </c>
      <c r="C68" s="84"/>
      <c r="D68" s="73">
        <f t="shared" si="0"/>
        <v>0</v>
      </c>
    </row>
    <row r="69" spans="1:4" ht="15.6" x14ac:dyDescent="0.3">
      <c r="A69" s="54" t="s">
        <v>30</v>
      </c>
      <c r="B69" s="55" t="s">
        <v>60</v>
      </c>
      <c r="C69" s="84"/>
      <c r="D69" s="73">
        <f t="shared" si="0"/>
        <v>0</v>
      </c>
    </row>
    <row r="70" spans="1:4" ht="15.6" x14ac:dyDescent="0.3">
      <c r="A70" s="54" t="s">
        <v>44</v>
      </c>
      <c r="B70" s="55" t="s">
        <v>61</v>
      </c>
      <c r="C70" s="84"/>
      <c r="D70" s="73">
        <f t="shared" si="0"/>
        <v>0</v>
      </c>
    </row>
    <row r="71" spans="1:4" ht="15.6" x14ac:dyDescent="0.3">
      <c r="A71" s="54" t="s">
        <v>32</v>
      </c>
      <c r="B71" s="55" t="s">
        <v>62</v>
      </c>
      <c r="C71" s="84"/>
      <c r="D71" s="73">
        <f t="shared" si="0"/>
        <v>0</v>
      </c>
    </row>
    <row r="72" spans="1:4" ht="15.6" x14ac:dyDescent="0.3">
      <c r="A72" s="67" t="s">
        <v>36</v>
      </c>
      <c r="B72" s="66"/>
      <c r="C72" s="85">
        <f>SUM(C64:C71)</f>
        <v>0</v>
      </c>
      <c r="D72" s="79">
        <f>SUM(D64:D71)</f>
        <v>0</v>
      </c>
    </row>
    <row r="73" spans="1:4" ht="15.6" x14ac:dyDescent="0.3">
      <c r="A73" s="11"/>
      <c r="B73" s="12"/>
      <c r="C73" s="12"/>
      <c r="D73" s="39"/>
    </row>
    <row r="74" spans="1:4" ht="15.6" x14ac:dyDescent="0.3">
      <c r="A74" s="80" t="s">
        <v>63</v>
      </c>
      <c r="B74" s="81" t="s">
        <v>64</v>
      </c>
      <c r="C74" s="82" t="s">
        <v>54</v>
      </c>
      <c r="D74" s="83" t="s">
        <v>23</v>
      </c>
    </row>
    <row r="75" spans="1:4" ht="15.6" x14ac:dyDescent="0.3">
      <c r="A75" s="54" t="s">
        <v>1</v>
      </c>
      <c r="B75" s="55" t="s">
        <v>65</v>
      </c>
      <c r="C75" s="84">
        <v>0</v>
      </c>
      <c r="D75" s="73">
        <f>D36*C75</f>
        <v>0</v>
      </c>
    </row>
    <row r="76" spans="1:4" ht="15.6" x14ac:dyDescent="0.3">
      <c r="A76" s="86" t="s">
        <v>66</v>
      </c>
      <c r="B76" s="87"/>
      <c r="C76" s="87"/>
      <c r="D76" s="46"/>
    </row>
    <row r="77" spans="1:4" ht="31.2" x14ac:dyDescent="0.3">
      <c r="A77" s="43" t="s">
        <v>3</v>
      </c>
      <c r="B77" s="88" t="s">
        <v>67</v>
      </c>
      <c r="C77" s="89">
        <f>C72</f>
        <v>0</v>
      </c>
      <c r="D77" s="90">
        <f>D75*C77</f>
        <v>0</v>
      </c>
    </row>
    <row r="78" spans="1:4" ht="15.6" x14ac:dyDescent="0.3">
      <c r="A78" s="86" t="s">
        <v>36</v>
      </c>
      <c r="B78" s="87"/>
      <c r="C78" s="87"/>
      <c r="D78" s="79">
        <f>SUM(D75+D77)</f>
        <v>0</v>
      </c>
    </row>
    <row r="79" spans="1:4" ht="15.6" x14ac:dyDescent="0.3">
      <c r="A79" s="11"/>
      <c r="B79" s="12"/>
      <c r="C79" s="12"/>
      <c r="D79" s="39"/>
    </row>
    <row r="80" spans="1:4" ht="15.6" x14ac:dyDescent="0.3">
      <c r="A80" s="80" t="s">
        <v>68</v>
      </c>
      <c r="B80" s="81" t="s">
        <v>69</v>
      </c>
      <c r="C80" s="82" t="s">
        <v>54</v>
      </c>
      <c r="D80" s="83" t="s">
        <v>23</v>
      </c>
    </row>
    <row r="81" spans="1:4" ht="15.6" x14ac:dyDescent="0.3">
      <c r="A81" s="54" t="s">
        <v>1</v>
      </c>
      <c r="B81" s="55" t="s">
        <v>69</v>
      </c>
      <c r="C81" s="84">
        <v>0</v>
      </c>
      <c r="D81" s="73">
        <f>(((D36+(D36/3))*(4/12))/12)*C81</f>
        <v>0</v>
      </c>
    </row>
    <row r="82" spans="1:4" ht="15.6" x14ac:dyDescent="0.3">
      <c r="A82" s="54" t="s">
        <v>3</v>
      </c>
      <c r="B82" s="55" t="s">
        <v>70</v>
      </c>
      <c r="C82" s="84">
        <f>C72</f>
        <v>0</v>
      </c>
      <c r="D82" s="73">
        <f>D81*C82</f>
        <v>0</v>
      </c>
    </row>
    <row r="83" spans="1:4" ht="15.6" x14ac:dyDescent="0.3">
      <c r="A83" s="86" t="s">
        <v>36</v>
      </c>
      <c r="B83" s="87"/>
      <c r="C83" s="87"/>
      <c r="D83" s="79">
        <f>SUM(D81:D82)</f>
        <v>0</v>
      </c>
    </row>
    <row r="84" spans="1:4" ht="15.6" x14ac:dyDescent="0.3">
      <c r="A84" s="11"/>
      <c r="B84" s="12"/>
      <c r="C84" s="12"/>
      <c r="D84" s="39"/>
    </row>
    <row r="85" spans="1:4" ht="15.6" x14ac:dyDescent="0.3">
      <c r="A85" s="80" t="s">
        <v>71</v>
      </c>
      <c r="B85" s="81" t="s">
        <v>72</v>
      </c>
      <c r="C85" s="82" t="s">
        <v>54</v>
      </c>
      <c r="D85" s="83" t="s">
        <v>23</v>
      </c>
    </row>
    <row r="86" spans="1:4" ht="15.6" x14ac:dyDescent="0.3">
      <c r="A86" s="54" t="s">
        <v>1</v>
      </c>
      <c r="B86" s="88" t="s">
        <v>73</v>
      </c>
      <c r="C86" s="84">
        <v>0</v>
      </c>
      <c r="D86" s="73">
        <f>(D36/12)*C86</f>
        <v>0</v>
      </c>
    </row>
    <row r="87" spans="1:4" ht="15.6" x14ac:dyDescent="0.3">
      <c r="A87" s="54" t="s">
        <v>3</v>
      </c>
      <c r="B87" s="88" t="s">
        <v>74</v>
      </c>
      <c r="C87" s="84">
        <v>0</v>
      </c>
      <c r="D87" s="73">
        <f>D86*C87</f>
        <v>0</v>
      </c>
    </row>
    <row r="88" spans="1:4" ht="31.2" x14ac:dyDescent="0.3">
      <c r="A88" s="54" t="s">
        <v>5</v>
      </c>
      <c r="B88" s="88" t="s">
        <v>75</v>
      </c>
      <c r="C88" s="84">
        <v>0</v>
      </c>
      <c r="D88" s="73">
        <f>D36*C88</f>
        <v>0</v>
      </c>
    </row>
    <row r="89" spans="1:4" ht="15.6" x14ac:dyDescent="0.3">
      <c r="A89" s="54" t="s">
        <v>7</v>
      </c>
      <c r="B89" s="88" t="s">
        <v>76</v>
      </c>
      <c r="C89" s="84">
        <v>0</v>
      </c>
      <c r="D89" s="73">
        <f>(((D36/30)/12)*7)*C89</f>
        <v>0</v>
      </c>
    </row>
    <row r="90" spans="1:4" ht="31.2" x14ac:dyDescent="0.3">
      <c r="A90" s="54" t="s">
        <v>28</v>
      </c>
      <c r="B90" s="88" t="s">
        <v>77</v>
      </c>
      <c r="C90" s="84">
        <f>C72</f>
        <v>0</v>
      </c>
      <c r="D90" s="73">
        <f>D89*C90</f>
        <v>0</v>
      </c>
    </row>
    <row r="91" spans="1:4" ht="31.2" x14ac:dyDescent="0.3">
      <c r="A91" s="54" t="s">
        <v>30</v>
      </c>
      <c r="B91" s="88" t="s">
        <v>78</v>
      </c>
      <c r="C91" s="84">
        <v>0</v>
      </c>
      <c r="D91" s="73">
        <f>C91*D36</f>
        <v>0</v>
      </c>
    </row>
    <row r="92" spans="1:4" ht="15.6" x14ac:dyDescent="0.3">
      <c r="A92" s="86" t="s">
        <v>36</v>
      </c>
      <c r="B92" s="87"/>
      <c r="C92" s="87"/>
      <c r="D92" s="79">
        <f>SUM(D86:D91)</f>
        <v>0</v>
      </c>
    </row>
    <row r="93" spans="1:4" ht="15.6" x14ac:dyDescent="0.3">
      <c r="A93" s="11"/>
      <c r="B93" s="12"/>
      <c r="C93" s="12"/>
      <c r="D93" s="39"/>
    </row>
    <row r="94" spans="1:4" ht="15.6" x14ac:dyDescent="0.3">
      <c r="A94" s="80" t="s">
        <v>79</v>
      </c>
      <c r="B94" s="81" t="s">
        <v>80</v>
      </c>
      <c r="C94" s="82"/>
      <c r="D94" s="83" t="s">
        <v>23</v>
      </c>
    </row>
    <row r="95" spans="1:4" ht="15.6" x14ac:dyDescent="0.3">
      <c r="A95" s="54" t="s">
        <v>1</v>
      </c>
      <c r="B95" s="55" t="s">
        <v>81</v>
      </c>
      <c r="C95" s="84">
        <v>0</v>
      </c>
      <c r="D95" s="73">
        <f>C95*D36</f>
        <v>0</v>
      </c>
    </row>
    <row r="96" spans="1:4" ht="15.6" x14ac:dyDescent="0.3">
      <c r="A96" s="54" t="s">
        <v>3</v>
      </c>
      <c r="B96" s="55" t="s">
        <v>82</v>
      </c>
      <c r="C96" s="91">
        <v>0</v>
      </c>
      <c r="D96" s="73">
        <f>((D36/30)/12)*C96</f>
        <v>0</v>
      </c>
    </row>
    <row r="97" spans="1:4" ht="15.6" x14ac:dyDescent="0.3">
      <c r="A97" s="54" t="s">
        <v>5</v>
      </c>
      <c r="B97" s="55" t="s">
        <v>83</v>
      </c>
      <c r="C97" s="84">
        <v>0</v>
      </c>
      <c r="D97" s="73">
        <f>(((D36/30)/12)*5)*C97</f>
        <v>0</v>
      </c>
    </row>
    <row r="98" spans="1:4" ht="15.6" x14ac:dyDescent="0.3">
      <c r="A98" s="54" t="s">
        <v>7</v>
      </c>
      <c r="B98" s="55" t="s">
        <v>84</v>
      </c>
      <c r="C98" s="91">
        <v>0</v>
      </c>
      <c r="D98" s="73">
        <f>((D36/30)/12)*C98</f>
        <v>0</v>
      </c>
    </row>
    <row r="99" spans="1:4" ht="15.6" x14ac:dyDescent="0.3">
      <c r="A99" s="54" t="s">
        <v>28</v>
      </c>
      <c r="B99" s="55" t="s">
        <v>85</v>
      </c>
      <c r="C99" s="84">
        <v>0</v>
      </c>
      <c r="D99" s="73">
        <f>(((D36/30)/12)*15*C99)</f>
        <v>0</v>
      </c>
    </row>
    <row r="100" spans="1:4" ht="15.6" x14ac:dyDescent="0.3">
      <c r="A100" s="54" t="s">
        <v>30</v>
      </c>
      <c r="B100" s="55" t="s">
        <v>50</v>
      </c>
      <c r="C100" s="92">
        <v>0</v>
      </c>
      <c r="D100" s="73"/>
    </row>
    <row r="101" spans="1:4" ht="15.6" x14ac:dyDescent="0.3">
      <c r="A101" s="86" t="s">
        <v>66</v>
      </c>
      <c r="B101" s="87"/>
      <c r="C101" s="87"/>
      <c r="D101" s="73">
        <f>SUM(D95:D100)</f>
        <v>0</v>
      </c>
    </row>
    <row r="102" spans="1:4" ht="31.2" x14ac:dyDescent="0.3">
      <c r="A102" s="54" t="s">
        <v>44</v>
      </c>
      <c r="B102" s="93" t="s">
        <v>86</v>
      </c>
      <c r="C102" s="84">
        <f>C72</f>
        <v>0</v>
      </c>
      <c r="D102" s="73">
        <f>C102*D101</f>
        <v>0</v>
      </c>
    </row>
    <row r="103" spans="1:4" ht="15.6" x14ac:dyDescent="0.3">
      <c r="A103" s="86" t="s">
        <v>36</v>
      </c>
      <c r="B103" s="87"/>
      <c r="C103" s="87"/>
      <c r="D103" s="79">
        <f>SUM(D101:D102)</f>
        <v>0</v>
      </c>
    </row>
    <row r="104" spans="1:4" ht="15.6" x14ac:dyDescent="0.3">
      <c r="A104" s="11"/>
      <c r="B104" s="12"/>
      <c r="C104" s="12"/>
      <c r="D104" s="39"/>
    </row>
    <row r="105" spans="1:4" ht="15.6" x14ac:dyDescent="0.3">
      <c r="A105" s="68" t="s">
        <v>87</v>
      </c>
      <c r="B105" s="69"/>
      <c r="C105" s="69"/>
      <c r="D105" s="70"/>
    </row>
    <row r="106" spans="1:4" ht="15.6" x14ac:dyDescent="0.3">
      <c r="A106" s="11"/>
      <c r="B106" s="12"/>
      <c r="C106" s="12"/>
      <c r="D106" s="39"/>
    </row>
    <row r="107" spans="1:4" ht="15.6" x14ac:dyDescent="0.3">
      <c r="A107" s="60">
        <v>4</v>
      </c>
      <c r="B107" s="94" t="s">
        <v>88</v>
      </c>
      <c r="C107" s="94"/>
      <c r="D107" s="62" t="s">
        <v>23</v>
      </c>
    </row>
    <row r="108" spans="1:4" ht="15.6" x14ac:dyDescent="0.3">
      <c r="A108" s="54" t="s">
        <v>52</v>
      </c>
      <c r="B108" s="63" t="s">
        <v>53</v>
      </c>
      <c r="C108" s="63"/>
      <c r="D108" s="73">
        <f>D72</f>
        <v>0</v>
      </c>
    </row>
    <row r="109" spans="1:4" ht="15.6" x14ac:dyDescent="0.3">
      <c r="A109" s="54" t="s">
        <v>63</v>
      </c>
      <c r="B109" s="63" t="s">
        <v>89</v>
      </c>
      <c r="C109" s="63"/>
      <c r="D109" s="73">
        <f>D78</f>
        <v>0</v>
      </c>
    </row>
    <row r="110" spans="1:4" ht="15.6" x14ac:dyDescent="0.3">
      <c r="A110" s="54" t="s">
        <v>68</v>
      </c>
      <c r="B110" s="63" t="s">
        <v>69</v>
      </c>
      <c r="C110" s="63"/>
      <c r="D110" s="73">
        <f>D83</f>
        <v>0</v>
      </c>
    </row>
    <row r="111" spans="1:4" ht="15.6" x14ac:dyDescent="0.3">
      <c r="A111" s="54" t="s">
        <v>71</v>
      </c>
      <c r="B111" s="63" t="s">
        <v>90</v>
      </c>
      <c r="C111" s="63"/>
      <c r="D111" s="73">
        <f>D92</f>
        <v>0</v>
      </c>
    </row>
    <row r="112" spans="1:4" ht="15.6" x14ac:dyDescent="0.3">
      <c r="A112" s="54" t="s">
        <v>79</v>
      </c>
      <c r="B112" s="63" t="s">
        <v>91</v>
      </c>
      <c r="C112" s="63"/>
      <c r="D112" s="73">
        <f>D103</f>
        <v>0</v>
      </c>
    </row>
    <row r="113" spans="1:4" ht="15.6" x14ac:dyDescent="0.3">
      <c r="A113" s="54" t="s">
        <v>92</v>
      </c>
      <c r="B113" s="63" t="s">
        <v>50</v>
      </c>
      <c r="C113" s="63"/>
      <c r="D113" s="73">
        <v>0</v>
      </c>
    </row>
    <row r="114" spans="1:4" ht="15.6" x14ac:dyDescent="0.3">
      <c r="A114" s="86" t="s">
        <v>36</v>
      </c>
      <c r="B114" s="87"/>
      <c r="C114" s="87"/>
      <c r="D114" s="79">
        <f>SUM(D108:D113)</f>
        <v>0</v>
      </c>
    </row>
    <row r="115" spans="1:4" ht="15.6" x14ac:dyDescent="0.3">
      <c r="A115" s="11"/>
      <c r="B115" s="12"/>
      <c r="C115" s="12"/>
      <c r="D115" s="39"/>
    </row>
    <row r="116" spans="1:4" ht="15.6" x14ac:dyDescent="0.3">
      <c r="A116" s="68" t="s">
        <v>93</v>
      </c>
      <c r="B116" s="69"/>
      <c r="C116" s="69"/>
      <c r="D116" s="70"/>
    </row>
    <row r="117" spans="1:4" ht="15.6" x14ac:dyDescent="0.3">
      <c r="A117" s="11"/>
      <c r="B117" s="12"/>
      <c r="C117" s="12"/>
      <c r="D117" s="39"/>
    </row>
    <row r="118" spans="1:4" ht="15.6" x14ac:dyDescent="0.3">
      <c r="A118" s="60">
        <v>5</v>
      </c>
      <c r="B118" s="95" t="s">
        <v>94</v>
      </c>
      <c r="C118" s="95" t="s">
        <v>54</v>
      </c>
      <c r="D118" s="96" t="s">
        <v>23</v>
      </c>
    </row>
    <row r="119" spans="1:4" ht="15.6" x14ac:dyDescent="0.3">
      <c r="A119" s="54" t="s">
        <v>1</v>
      </c>
      <c r="B119" s="55" t="s">
        <v>95</v>
      </c>
      <c r="C119" s="97"/>
      <c r="D119" s="46"/>
    </row>
    <row r="120" spans="1:4" ht="15.6" x14ac:dyDescent="0.3">
      <c r="A120" s="54" t="s">
        <v>3</v>
      </c>
      <c r="B120" s="55" t="s">
        <v>96</v>
      </c>
      <c r="C120" s="97"/>
      <c r="D120" s="46"/>
    </row>
    <row r="121" spans="1:4" ht="15.6" x14ac:dyDescent="0.3">
      <c r="A121" s="54" t="s">
        <v>5</v>
      </c>
      <c r="B121" s="55" t="s">
        <v>97</v>
      </c>
      <c r="C121" s="97"/>
      <c r="D121" s="46"/>
    </row>
    <row r="122" spans="1:4" ht="15.6" x14ac:dyDescent="0.3">
      <c r="A122" s="98"/>
      <c r="B122" s="55" t="s">
        <v>98</v>
      </c>
      <c r="C122" s="99"/>
      <c r="D122" s="46"/>
    </row>
    <row r="123" spans="1:4" ht="15.6" x14ac:dyDescent="0.3">
      <c r="A123" s="98"/>
      <c r="B123" s="55" t="s">
        <v>99</v>
      </c>
      <c r="C123" s="97"/>
      <c r="D123" s="46"/>
    </row>
    <row r="124" spans="1:4" ht="15.6" x14ac:dyDescent="0.3">
      <c r="A124" s="98"/>
      <c r="B124" s="55" t="s">
        <v>100</v>
      </c>
      <c r="C124" s="97"/>
      <c r="D124" s="46"/>
    </row>
    <row r="125" spans="1:4" ht="15.6" x14ac:dyDescent="0.3">
      <c r="A125" s="98"/>
      <c r="B125" s="55" t="s">
        <v>101</v>
      </c>
      <c r="C125" s="97"/>
      <c r="D125" s="46"/>
    </row>
    <row r="126" spans="1:4" ht="15.6" x14ac:dyDescent="0.3">
      <c r="A126" s="86" t="s">
        <v>36</v>
      </c>
      <c r="B126" s="87"/>
      <c r="C126" s="87"/>
      <c r="D126" s="100"/>
    </row>
    <row r="127" spans="1:4" ht="15.6" x14ac:dyDescent="0.3">
      <c r="A127" s="11"/>
      <c r="B127" s="12"/>
      <c r="C127" s="12"/>
      <c r="D127" s="39"/>
    </row>
    <row r="128" spans="1:4" ht="15.6" x14ac:dyDescent="0.3">
      <c r="A128" s="68" t="s">
        <v>102</v>
      </c>
      <c r="B128" s="69"/>
      <c r="C128" s="69"/>
      <c r="D128" s="70"/>
    </row>
    <row r="129" spans="1:4" ht="15.6" x14ac:dyDescent="0.3">
      <c r="A129" s="11"/>
      <c r="B129" s="12"/>
      <c r="C129" s="12"/>
      <c r="D129" s="39"/>
    </row>
    <row r="130" spans="1:4" ht="15.6" x14ac:dyDescent="0.3">
      <c r="A130" s="98"/>
      <c r="B130" s="61" t="s">
        <v>103</v>
      </c>
      <c r="C130" s="61"/>
      <c r="D130" s="62" t="s">
        <v>23</v>
      </c>
    </row>
    <row r="131" spans="1:4" ht="15.6" x14ac:dyDescent="0.3">
      <c r="A131" s="54" t="s">
        <v>1</v>
      </c>
      <c r="B131" s="63" t="s">
        <v>104</v>
      </c>
      <c r="C131" s="63"/>
      <c r="D131" s="46">
        <f>D35</f>
        <v>0</v>
      </c>
    </row>
    <row r="132" spans="1:4" ht="15.6" x14ac:dyDescent="0.3">
      <c r="A132" s="54" t="s">
        <v>3</v>
      </c>
      <c r="B132" s="63" t="s">
        <v>105</v>
      </c>
      <c r="C132" s="63"/>
      <c r="D132" s="46">
        <f>D50</f>
        <v>0</v>
      </c>
    </row>
    <row r="133" spans="1:4" ht="15.6" x14ac:dyDescent="0.3">
      <c r="A133" s="54" t="s">
        <v>5</v>
      </c>
      <c r="B133" s="63" t="s">
        <v>106</v>
      </c>
      <c r="C133" s="63"/>
      <c r="D133" s="46">
        <f>D59</f>
        <v>0</v>
      </c>
    </row>
    <row r="134" spans="1:4" ht="15.6" x14ac:dyDescent="0.3">
      <c r="A134" s="54" t="s">
        <v>7</v>
      </c>
      <c r="B134" s="63" t="s">
        <v>107</v>
      </c>
      <c r="C134" s="63"/>
      <c r="D134" s="46">
        <f>D114</f>
        <v>0</v>
      </c>
    </row>
    <row r="135" spans="1:4" ht="15.6" x14ac:dyDescent="0.3">
      <c r="A135" s="86" t="s">
        <v>108</v>
      </c>
      <c r="B135" s="87"/>
      <c r="C135" s="87"/>
      <c r="D135" s="62">
        <f>SUM(D131:D134)</f>
        <v>0</v>
      </c>
    </row>
    <row r="136" spans="1:4" ht="15.6" x14ac:dyDescent="0.3">
      <c r="A136" s="54" t="s">
        <v>28</v>
      </c>
      <c r="B136" s="63" t="s">
        <v>109</v>
      </c>
      <c r="C136" s="63"/>
      <c r="D136" s="46">
        <f>D126</f>
        <v>0</v>
      </c>
    </row>
    <row r="137" spans="1:4" ht="15.6" x14ac:dyDescent="0.3">
      <c r="A137" s="101" t="s">
        <v>110</v>
      </c>
      <c r="B137" s="102"/>
      <c r="C137" s="102"/>
      <c r="D137" s="103">
        <f>SUM(D135:D136)</f>
        <v>0</v>
      </c>
    </row>
    <row r="138" spans="1:4" ht="16.2" thickBot="1" x14ac:dyDescent="0.35">
      <c r="A138" s="104" t="s">
        <v>159</v>
      </c>
      <c r="B138" s="105"/>
      <c r="C138" s="105"/>
      <c r="D138" s="106">
        <f>D137*2</f>
        <v>0</v>
      </c>
    </row>
  </sheetData>
  <sheetProtection selectLockedCells="1" selectUnlockedCells="1"/>
  <mergeCells count="69">
    <mergeCell ref="A1:D1"/>
    <mergeCell ref="B3:D3"/>
    <mergeCell ref="B4:D4"/>
    <mergeCell ref="A6:D6"/>
    <mergeCell ref="B7:C7"/>
    <mergeCell ref="C14:D14"/>
    <mergeCell ref="A16:D16"/>
    <mergeCell ref="C17:D17"/>
    <mergeCell ref="C18:D18"/>
    <mergeCell ref="B8:C8"/>
    <mergeCell ref="B9:C9"/>
    <mergeCell ref="B10:C10"/>
    <mergeCell ref="A12:D12"/>
    <mergeCell ref="C13:D13"/>
    <mergeCell ref="C19:D19"/>
    <mergeCell ref="C20:D20"/>
    <mergeCell ref="A22:D22"/>
    <mergeCell ref="B24:C24"/>
    <mergeCell ref="B25:C25"/>
    <mergeCell ref="B27:C27"/>
    <mergeCell ref="B26:C26"/>
    <mergeCell ref="B33:C33"/>
    <mergeCell ref="B34:C34"/>
    <mergeCell ref="B35:C35"/>
    <mergeCell ref="B28:C28"/>
    <mergeCell ref="B29:C29"/>
    <mergeCell ref="B30:C30"/>
    <mergeCell ref="B31:C31"/>
    <mergeCell ref="B32:C32"/>
    <mergeCell ref="A36:C36"/>
    <mergeCell ref="A38:D38"/>
    <mergeCell ref="B40:C40"/>
    <mergeCell ref="A50:C50"/>
    <mergeCell ref="A52:D52"/>
    <mergeCell ref="B54:C54"/>
    <mergeCell ref="B55:C55"/>
    <mergeCell ref="B56:C56"/>
    <mergeCell ref="B57:C57"/>
    <mergeCell ref="B58:C58"/>
    <mergeCell ref="A59:C59"/>
    <mergeCell ref="A61:D61"/>
    <mergeCell ref="A72:B72"/>
    <mergeCell ref="A76:C76"/>
    <mergeCell ref="A78:C78"/>
    <mergeCell ref="A83:C83"/>
    <mergeCell ref="A92:C92"/>
    <mergeCell ref="A101:C101"/>
    <mergeCell ref="A103:C103"/>
    <mergeCell ref="A105:D105"/>
    <mergeCell ref="B107:C107"/>
    <mergeCell ref="B108:C108"/>
    <mergeCell ref="B109:C109"/>
    <mergeCell ref="B110:C110"/>
    <mergeCell ref="B111:C111"/>
    <mergeCell ref="B112:C112"/>
    <mergeCell ref="B113:C113"/>
    <mergeCell ref="A114:C114"/>
    <mergeCell ref="A116:D116"/>
    <mergeCell ref="A126:C126"/>
    <mergeCell ref="A128:D128"/>
    <mergeCell ref="B130:C130"/>
    <mergeCell ref="B131:C131"/>
    <mergeCell ref="A138:C138"/>
    <mergeCell ref="B132:C132"/>
    <mergeCell ref="B133:C133"/>
    <mergeCell ref="B134:C134"/>
    <mergeCell ref="A135:C135"/>
    <mergeCell ref="B136:C136"/>
    <mergeCell ref="A137:C137"/>
  </mergeCells>
  <pageMargins left="0.98402777777777772" right="0.78749999999999998" top="0.78749999999999998" bottom="0.78749999999999998" header="0" footer="0"/>
  <pageSetup paperSize="9" scale="67" firstPageNumber="0" pageOrder="overThenDown" orientation="portrait" horizontalDpi="300" verticalDpi="300"/>
  <headerFooter alignWithMargins="0">
    <oddHeader>&amp;C&amp;A</oddHeader>
    <oddFooter>&amp;CPágina &amp;P</oddFooter>
  </headerFooter>
  <rowBreaks count="1" manualBreakCount="1">
    <brk id="72" max="16383" man="1"/>
  </rowBreaks>
  <colBreaks count="1" manualBreakCount="1">
    <brk id="4"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selection sqref="A1:F17"/>
    </sheetView>
  </sheetViews>
  <sheetFormatPr defaultColWidth="9" defaultRowHeight="14.4" x14ac:dyDescent="0.3"/>
  <cols>
    <col min="1" max="1" width="29" customWidth="1"/>
    <col min="2" max="2" width="15.44140625" customWidth="1"/>
    <col min="3" max="3" width="16.109375" customWidth="1"/>
    <col min="4" max="4" width="17.44140625" customWidth="1"/>
    <col min="5" max="5" width="23.5546875" customWidth="1"/>
    <col min="6" max="6" width="18.88671875" customWidth="1"/>
    <col min="7" max="7" width="9.109375" customWidth="1"/>
  </cols>
  <sheetData>
    <row r="1" spans="1:6" ht="15.6" x14ac:dyDescent="0.3">
      <c r="A1" s="8" t="s">
        <v>168</v>
      </c>
      <c r="B1" s="9"/>
      <c r="C1" s="9"/>
      <c r="D1" s="9"/>
      <c r="E1" s="9"/>
      <c r="F1" s="10"/>
    </row>
    <row r="2" spans="1:6" ht="15.6" x14ac:dyDescent="0.3">
      <c r="A2" s="11"/>
      <c r="B2" s="12"/>
      <c r="C2" s="12"/>
      <c r="D2" s="12"/>
      <c r="E2" s="12"/>
      <c r="F2" s="13"/>
    </row>
    <row r="3" spans="1:6" ht="15.6" x14ac:dyDescent="0.3">
      <c r="A3" s="2" t="s">
        <v>111</v>
      </c>
      <c r="B3" s="3"/>
      <c r="C3" s="3"/>
      <c r="D3" s="3"/>
      <c r="E3" s="3"/>
      <c r="F3" s="4"/>
    </row>
    <row r="4" spans="1:6" ht="31.2" x14ac:dyDescent="0.3">
      <c r="A4" s="5" t="s">
        <v>112</v>
      </c>
      <c r="B4" s="6" t="s">
        <v>113</v>
      </c>
      <c r="C4" s="6" t="s">
        <v>114</v>
      </c>
      <c r="D4" s="6" t="s">
        <v>115</v>
      </c>
      <c r="E4" s="6" t="s">
        <v>116</v>
      </c>
      <c r="F4" s="7" t="s">
        <v>117</v>
      </c>
    </row>
    <row r="5" spans="1:6" ht="15.6" x14ac:dyDescent="0.3">
      <c r="A5" s="14" t="s">
        <v>118</v>
      </c>
      <c r="B5" s="16">
        <v>2</v>
      </c>
      <c r="C5" s="16" t="s">
        <v>119</v>
      </c>
      <c r="D5" s="15">
        <v>0</v>
      </c>
      <c r="E5" s="16">
        <v>4</v>
      </c>
      <c r="F5" s="28">
        <f t="shared" ref="F5:F15" si="0">D5*E5</f>
        <v>0</v>
      </c>
    </row>
    <row r="6" spans="1:6" ht="15.6" x14ac:dyDescent="0.3">
      <c r="A6" s="14" t="s">
        <v>120</v>
      </c>
      <c r="B6" s="16">
        <v>2</v>
      </c>
      <c r="C6" s="16" t="s">
        <v>119</v>
      </c>
      <c r="D6" s="15">
        <v>0</v>
      </c>
      <c r="E6" s="16">
        <v>4</v>
      </c>
      <c r="F6" s="28">
        <f t="shared" si="0"/>
        <v>0</v>
      </c>
    </row>
    <row r="7" spans="1:6" ht="15.6" x14ac:dyDescent="0.3">
      <c r="A7" s="14" t="s">
        <v>121</v>
      </c>
      <c r="B7" s="16">
        <v>1</v>
      </c>
      <c r="C7" s="16" t="s">
        <v>119</v>
      </c>
      <c r="D7" s="15">
        <v>0</v>
      </c>
      <c r="E7" s="16">
        <v>4</v>
      </c>
      <c r="F7" s="28">
        <f t="shared" si="0"/>
        <v>0</v>
      </c>
    </row>
    <row r="8" spans="1:6" ht="15.6" x14ac:dyDescent="0.3">
      <c r="A8" s="14" t="s">
        <v>122</v>
      </c>
      <c r="B8" s="16">
        <v>1</v>
      </c>
      <c r="C8" s="16" t="s">
        <v>123</v>
      </c>
      <c r="D8" s="15">
        <v>0</v>
      </c>
      <c r="E8" s="16">
        <v>1</v>
      </c>
      <c r="F8" s="28">
        <f t="shared" si="0"/>
        <v>0</v>
      </c>
    </row>
    <row r="9" spans="1:6" ht="15.6" x14ac:dyDescent="0.3">
      <c r="A9" s="14" t="s">
        <v>153</v>
      </c>
      <c r="B9" s="16">
        <v>2</v>
      </c>
      <c r="C9" s="16" t="s">
        <v>123</v>
      </c>
      <c r="D9" s="15">
        <v>0</v>
      </c>
      <c r="E9" s="16">
        <v>2</v>
      </c>
      <c r="F9" s="28">
        <f t="shared" si="0"/>
        <v>0</v>
      </c>
    </row>
    <row r="10" spans="1:6" ht="15.6" x14ac:dyDescent="0.3">
      <c r="A10" s="14" t="s">
        <v>124</v>
      </c>
      <c r="B10" s="16">
        <v>2</v>
      </c>
      <c r="C10" s="16" t="s">
        <v>119</v>
      </c>
      <c r="D10" s="15">
        <v>0</v>
      </c>
      <c r="E10" s="16">
        <v>4</v>
      </c>
      <c r="F10" s="28">
        <f t="shared" si="0"/>
        <v>0</v>
      </c>
    </row>
    <row r="11" spans="1:6" ht="15.6" x14ac:dyDescent="0.3">
      <c r="A11" s="14" t="s">
        <v>167</v>
      </c>
      <c r="B11" s="16">
        <v>1</v>
      </c>
      <c r="C11" s="16" t="s">
        <v>123</v>
      </c>
      <c r="D11" s="15">
        <v>0</v>
      </c>
      <c r="E11" s="16">
        <v>1</v>
      </c>
      <c r="F11" s="28">
        <f t="shared" si="0"/>
        <v>0</v>
      </c>
    </row>
    <row r="12" spans="1:6" ht="15.6" x14ac:dyDescent="0.3">
      <c r="A12" s="14" t="s">
        <v>125</v>
      </c>
      <c r="B12" s="16">
        <v>1</v>
      </c>
      <c r="C12" s="16" t="s">
        <v>126</v>
      </c>
      <c r="D12" s="15">
        <v>0</v>
      </c>
      <c r="E12" s="16">
        <v>0.33</v>
      </c>
      <c r="F12" s="28">
        <f t="shared" si="0"/>
        <v>0</v>
      </c>
    </row>
    <row r="13" spans="1:6" ht="15.6" x14ac:dyDescent="0.3">
      <c r="A13" s="14" t="s">
        <v>127</v>
      </c>
      <c r="B13" s="16">
        <v>1</v>
      </c>
      <c r="C13" s="16" t="s">
        <v>123</v>
      </c>
      <c r="D13" s="15">
        <v>0</v>
      </c>
      <c r="E13" s="16">
        <v>1</v>
      </c>
      <c r="F13" s="28">
        <f t="shared" si="0"/>
        <v>0</v>
      </c>
    </row>
    <row r="14" spans="1:6" ht="15.6" x14ac:dyDescent="0.3">
      <c r="A14" s="14" t="s">
        <v>128</v>
      </c>
      <c r="B14" s="16">
        <v>1</v>
      </c>
      <c r="C14" s="16" t="s">
        <v>123</v>
      </c>
      <c r="D14" s="15">
        <v>0</v>
      </c>
      <c r="E14" s="16">
        <v>1</v>
      </c>
      <c r="F14" s="28">
        <f t="shared" si="0"/>
        <v>0</v>
      </c>
    </row>
    <row r="15" spans="1:6" ht="15.6" x14ac:dyDescent="0.3">
      <c r="A15" s="29" t="s">
        <v>129</v>
      </c>
      <c r="B15" s="30">
        <v>1</v>
      </c>
      <c r="C15" s="30" t="s">
        <v>123</v>
      </c>
      <c r="D15" s="31">
        <v>0</v>
      </c>
      <c r="E15" s="30">
        <v>1</v>
      </c>
      <c r="F15" s="32">
        <f t="shared" si="0"/>
        <v>0</v>
      </c>
    </row>
    <row r="16" spans="1:6" ht="15.6" x14ac:dyDescent="0.3">
      <c r="A16" s="33" t="s">
        <v>130</v>
      </c>
      <c r="B16" s="34"/>
      <c r="C16" s="34"/>
      <c r="D16" s="34"/>
      <c r="E16" s="34"/>
      <c r="F16" s="35">
        <f>SUM(F5:F15)</f>
        <v>0</v>
      </c>
    </row>
    <row r="17" spans="1:6" ht="16.2" thickBot="1" x14ac:dyDescent="0.35">
      <c r="A17" s="36"/>
      <c r="B17" s="37"/>
      <c r="C17" s="37"/>
      <c r="D17" s="37"/>
      <c r="E17" s="37" t="s">
        <v>131</v>
      </c>
      <c r="F17" s="38">
        <f>F16/12</f>
        <v>0</v>
      </c>
    </row>
  </sheetData>
  <sheetProtection selectLockedCells="1" selectUnlockedCells="1"/>
  <mergeCells count="3">
    <mergeCell ref="A16:E16"/>
    <mergeCell ref="A1:F1"/>
    <mergeCell ref="A3:F3"/>
  </mergeCells>
  <pageMargins left="0.98402777777777772" right="0.78749999999999998" top="0.78749999999999998" bottom="0.78749999999999998" header="0" footer="0"/>
  <pageSetup paperSize="9" scale="68" firstPageNumber="0" pageOrder="overThenDown" orientation="portrait" horizontalDpi="300" verticalDpi="300"/>
  <headerFooter alignWithMargins="0">
    <oddHeader>&amp;C&amp;A</oddHeader>
    <oddFooter>&amp;CPágina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workbookViewId="0">
      <selection sqref="A1:F19"/>
    </sheetView>
  </sheetViews>
  <sheetFormatPr defaultColWidth="9" defaultRowHeight="14.4" x14ac:dyDescent="0.3"/>
  <cols>
    <col min="1" max="1" width="33.44140625" customWidth="1"/>
    <col min="2" max="2" width="19.88671875" customWidth="1"/>
    <col min="3" max="3" width="23.33203125" customWidth="1"/>
    <col min="4" max="5" width="19" customWidth="1"/>
    <col min="6" max="6" width="19.109375" customWidth="1"/>
    <col min="7" max="7" width="9.109375" customWidth="1"/>
  </cols>
  <sheetData>
    <row r="1" spans="1:6" ht="15.6" x14ac:dyDescent="0.3">
      <c r="A1" s="8" t="s">
        <v>161</v>
      </c>
      <c r="B1" s="9"/>
      <c r="C1" s="9"/>
      <c r="D1" s="9"/>
      <c r="E1" s="9"/>
      <c r="F1" s="10"/>
    </row>
    <row r="2" spans="1:6" ht="15.6" x14ac:dyDescent="0.3">
      <c r="A2" s="11"/>
      <c r="B2" s="12"/>
      <c r="C2" s="12"/>
      <c r="D2" s="12"/>
      <c r="E2" s="12"/>
      <c r="F2" s="13"/>
    </row>
    <row r="3" spans="1:6" ht="15.6" x14ac:dyDescent="0.3">
      <c r="A3" s="2" t="s">
        <v>154</v>
      </c>
      <c r="B3" s="3"/>
      <c r="C3" s="3"/>
      <c r="D3" s="3"/>
      <c r="E3" s="3"/>
      <c r="F3" s="4"/>
    </row>
    <row r="4" spans="1:6" ht="46.8" x14ac:dyDescent="0.3">
      <c r="A4" s="5" t="s">
        <v>112</v>
      </c>
      <c r="B4" s="6" t="s">
        <v>132</v>
      </c>
      <c r="C4" s="6" t="s">
        <v>133</v>
      </c>
      <c r="D4" s="6" t="s">
        <v>134</v>
      </c>
      <c r="E4" s="6" t="s">
        <v>116</v>
      </c>
      <c r="F4" s="7" t="s">
        <v>117</v>
      </c>
    </row>
    <row r="5" spans="1:6" ht="15.6" x14ac:dyDescent="0.3">
      <c r="A5" s="14" t="s">
        <v>162</v>
      </c>
      <c r="B5" s="15">
        <v>0</v>
      </c>
      <c r="C5" s="16">
        <v>2</v>
      </c>
      <c r="D5" s="16">
        <v>2</v>
      </c>
      <c r="E5" s="16">
        <f t="shared" ref="E5:E16" si="0">1/D5*C5</f>
        <v>1</v>
      </c>
      <c r="F5" s="17">
        <f t="shared" ref="F5:F16" si="1">B5*E5</f>
        <v>0</v>
      </c>
    </row>
    <row r="6" spans="1:6" ht="15.6" x14ac:dyDescent="0.3">
      <c r="A6" s="14" t="s">
        <v>163</v>
      </c>
      <c r="B6" s="15">
        <v>0</v>
      </c>
      <c r="C6" s="16">
        <v>2</v>
      </c>
      <c r="D6" s="16">
        <v>2</v>
      </c>
      <c r="E6" s="16">
        <f t="shared" si="0"/>
        <v>1</v>
      </c>
      <c r="F6" s="17">
        <f t="shared" si="1"/>
        <v>0</v>
      </c>
    </row>
    <row r="7" spans="1:6" ht="15.6" x14ac:dyDescent="0.3">
      <c r="A7" s="14" t="s">
        <v>164</v>
      </c>
      <c r="B7" s="15">
        <v>0</v>
      </c>
      <c r="C7" s="16">
        <v>2</v>
      </c>
      <c r="D7" s="16">
        <v>2</v>
      </c>
      <c r="E7" s="16">
        <f t="shared" si="0"/>
        <v>1</v>
      </c>
      <c r="F7" s="17">
        <f t="shared" si="1"/>
        <v>0</v>
      </c>
    </row>
    <row r="8" spans="1:6" ht="15.6" x14ac:dyDescent="0.3">
      <c r="A8" s="14" t="s">
        <v>142</v>
      </c>
      <c r="B8" s="15">
        <v>0</v>
      </c>
      <c r="C8" s="16">
        <v>2</v>
      </c>
      <c r="D8" s="16">
        <v>5</v>
      </c>
      <c r="E8" s="16">
        <f t="shared" si="0"/>
        <v>0.4</v>
      </c>
      <c r="F8" s="17">
        <f t="shared" si="1"/>
        <v>0</v>
      </c>
    </row>
    <row r="9" spans="1:6" ht="15.6" x14ac:dyDescent="0.3">
      <c r="A9" s="14" t="s">
        <v>135</v>
      </c>
      <c r="B9" s="15">
        <v>0</v>
      </c>
      <c r="C9" s="16">
        <v>4</v>
      </c>
      <c r="D9" s="16">
        <v>2</v>
      </c>
      <c r="E9" s="16">
        <f t="shared" si="0"/>
        <v>2</v>
      </c>
      <c r="F9" s="17">
        <f t="shared" si="1"/>
        <v>0</v>
      </c>
    </row>
    <row r="10" spans="1:6" ht="15.6" x14ac:dyDescent="0.3">
      <c r="A10" s="14" t="s">
        <v>165</v>
      </c>
      <c r="B10" s="15">
        <v>0</v>
      </c>
      <c r="C10" s="16">
        <v>2</v>
      </c>
      <c r="D10" s="16">
        <v>2</v>
      </c>
      <c r="E10" s="16">
        <f t="shared" si="0"/>
        <v>1</v>
      </c>
      <c r="F10" s="17">
        <f t="shared" si="1"/>
        <v>0</v>
      </c>
    </row>
    <row r="11" spans="1:6" ht="15.6" x14ac:dyDescent="0.3">
      <c r="A11" s="14" t="s">
        <v>136</v>
      </c>
      <c r="B11" s="15">
        <v>0</v>
      </c>
      <c r="C11" s="16">
        <v>1</v>
      </c>
      <c r="D11" s="16">
        <v>5</v>
      </c>
      <c r="E11" s="16">
        <f t="shared" si="0"/>
        <v>0.2</v>
      </c>
      <c r="F11" s="17">
        <f t="shared" si="1"/>
        <v>0</v>
      </c>
    </row>
    <row r="12" spans="1:6" ht="15.6" x14ac:dyDescent="0.3">
      <c r="A12" s="14" t="s">
        <v>137</v>
      </c>
      <c r="B12" s="15">
        <v>0</v>
      </c>
      <c r="C12" s="18">
        <v>10</v>
      </c>
      <c r="D12" s="16">
        <v>0.5</v>
      </c>
      <c r="E12" s="16">
        <f t="shared" si="0"/>
        <v>20</v>
      </c>
      <c r="F12" s="17">
        <f t="shared" si="1"/>
        <v>0</v>
      </c>
    </row>
    <row r="13" spans="1:6" ht="15.6" x14ac:dyDescent="0.3">
      <c r="A13" s="14" t="s">
        <v>138</v>
      </c>
      <c r="B13" s="15">
        <v>0</v>
      </c>
      <c r="C13" s="16">
        <v>1</v>
      </c>
      <c r="D13" s="16">
        <v>0.5</v>
      </c>
      <c r="E13" s="16">
        <f t="shared" si="0"/>
        <v>2</v>
      </c>
      <c r="F13" s="17">
        <f t="shared" si="1"/>
        <v>0</v>
      </c>
    </row>
    <row r="14" spans="1:6" ht="15.6" x14ac:dyDescent="0.3">
      <c r="A14" s="14" t="s">
        <v>139</v>
      </c>
      <c r="B14" s="15">
        <v>0</v>
      </c>
      <c r="C14" s="16">
        <v>2</v>
      </c>
      <c r="D14" s="16">
        <v>2</v>
      </c>
      <c r="E14" s="16">
        <f t="shared" si="0"/>
        <v>1</v>
      </c>
      <c r="F14" s="17">
        <f t="shared" si="1"/>
        <v>0</v>
      </c>
    </row>
    <row r="15" spans="1:6" ht="15.6" x14ac:dyDescent="0.3">
      <c r="A15" s="14" t="s">
        <v>140</v>
      </c>
      <c r="B15" s="15">
        <v>0</v>
      </c>
      <c r="C15" s="16">
        <v>1</v>
      </c>
      <c r="D15" s="16">
        <v>2</v>
      </c>
      <c r="E15" s="16">
        <f t="shared" si="0"/>
        <v>0.5</v>
      </c>
      <c r="F15" s="17">
        <f t="shared" si="1"/>
        <v>0</v>
      </c>
    </row>
    <row r="16" spans="1:6" ht="15.6" x14ac:dyDescent="0.3">
      <c r="A16" s="11" t="s">
        <v>166</v>
      </c>
      <c r="B16" s="19">
        <v>0</v>
      </c>
      <c r="C16" s="20">
        <v>1</v>
      </c>
      <c r="D16" s="20">
        <v>2</v>
      </c>
      <c r="E16" s="16">
        <f t="shared" si="0"/>
        <v>0.5</v>
      </c>
      <c r="F16" s="21">
        <f t="shared" si="1"/>
        <v>0</v>
      </c>
    </row>
    <row r="17" spans="1:6" ht="15.6" x14ac:dyDescent="0.3">
      <c r="A17" s="22" t="s">
        <v>141</v>
      </c>
      <c r="B17" s="23"/>
      <c r="C17" s="23"/>
      <c r="D17" s="23"/>
      <c r="E17" s="23"/>
      <c r="F17" s="24">
        <f>SUM(F10:F16)</f>
        <v>0</v>
      </c>
    </row>
    <row r="18" spans="1:6" ht="15.6" x14ac:dyDescent="0.3">
      <c r="A18" s="22" t="s">
        <v>155</v>
      </c>
      <c r="B18" s="23"/>
      <c r="C18" s="23"/>
      <c r="D18" s="23"/>
      <c r="E18" s="23"/>
      <c r="F18" s="24">
        <f>F17/8</f>
        <v>0</v>
      </c>
    </row>
    <row r="19" spans="1:6" ht="16.2" thickBot="1" x14ac:dyDescent="0.35">
      <c r="A19" s="25" t="s">
        <v>156</v>
      </c>
      <c r="B19" s="26"/>
      <c r="C19" s="26"/>
      <c r="D19" s="26"/>
      <c r="E19" s="26"/>
      <c r="F19" s="27">
        <f>F18/12</f>
        <v>0</v>
      </c>
    </row>
  </sheetData>
  <sheetProtection selectLockedCells="1" selectUnlockedCells="1"/>
  <mergeCells count="5">
    <mergeCell ref="A1:F1"/>
    <mergeCell ref="A3:F3"/>
    <mergeCell ref="A17:E17"/>
    <mergeCell ref="A18:E18"/>
    <mergeCell ref="A19:E19"/>
  </mergeCells>
  <pageMargins left="0.98402777777777772" right="0.78749999999999998" top="0.78749999999999998" bottom="0.78749999999999998" header="0" footer="0"/>
  <pageSetup paperSize="9" scale="61" firstPageNumber="0" pageOrder="overThenDown" orientation="portrait" horizontalDpi="300" verticalDpi="300"/>
  <headerFooter alignWithMargins="0">
    <oddHeader>&amp;C&amp;A</oddHeader>
    <oddFooter>&amp;CPágina &amp;P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VIGILANTE ARMADO</vt:lpstr>
      <vt:lpstr>UNIFORME</vt:lpstr>
      <vt:lpstr>EQUIPAMENTOS</vt:lpstr>
      <vt:lpstr>'VIGILANTE ARMADO'!Area_de_impressao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Secretaria3-03</dc:creator>
  <cp:lastModifiedBy>Secretaria3-03</cp:lastModifiedBy>
  <dcterms:created xsi:type="dcterms:W3CDTF">2019-09-11T11:12:21Z</dcterms:created>
  <dcterms:modified xsi:type="dcterms:W3CDTF">2024-04-04T17:41:25Z</dcterms:modified>
</cp:coreProperties>
</file>